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6.bin" ContentType="application/vnd.openxmlformats-officedocument.spreadsheetml.customProperty"/>
  <Override PartName="/xl/customProperty14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1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3.bin" ContentType="application/vnd.openxmlformats-officedocument.spreadsheetml.customProperty"/>
  <Override PartName="/xl/customProperty17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FC\3 - ZONES DE POLICE\Event Financement des zones de police bruxelloises\Supports\"/>
    </mc:Choice>
  </mc:AlternateContent>
  <xr:revisionPtr revIDLastSave="0" documentId="13_ncr:1_{23027559-654C-4FC0-806B-DF9C46781C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EX" sheetId="12" r:id="rId1"/>
    <sheet name="Liste ZP" sheetId="11" r:id="rId2"/>
    <sheet name="Population" sheetId="2" r:id="rId3"/>
    <sheet name="Ex propre" sheetId="1" r:id="rId4"/>
    <sheet name="Résulat global" sheetId="3" r:id="rId5"/>
    <sheet name="Résultat global + réserves" sheetId="26" r:id="rId6"/>
    <sheet name="Réserves" sheetId="25" r:id="rId7"/>
    <sheet name="Recettes" sheetId="8" r:id="rId8"/>
    <sheet name="ROP" sheetId="10" r:id="rId9"/>
    <sheet name="ROT" sheetId="16" r:id="rId10"/>
    <sheet name="Dotations" sheetId="21" r:id="rId11"/>
    <sheet name="ROD" sheetId="17" r:id="rId12"/>
    <sheet name="Dépenses" sheetId="9" r:id="rId13"/>
    <sheet name="DOP" sheetId="18" r:id="rId14"/>
    <sheet name="P. opérationnel-calog" sheetId="22" r:id="rId15"/>
    <sheet name="Répartition P.opérationnel " sheetId="23" r:id="rId16"/>
    <sheet name="DOF" sheetId="19" r:id="rId17"/>
    <sheet name="DOT" sheetId="4" r:id="rId18"/>
    <sheet name="DOD" sheetId="20" r:id="rId19"/>
    <sheet name="Extraordinaire" sheetId="13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4" i="23" l="1"/>
  <c r="T74" i="23"/>
  <c r="U74" i="23"/>
  <c r="T22" i="22"/>
  <c r="U22" i="22"/>
  <c r="S63" i="23" l="1"/>
  <c r="S64" i="23"/>
  <c r="S65" i="23"/>
  <c r="S66" i="23"/>
  <c r="S67" i="23"/>
  <c r="S68" i="23"/>
  <c r="T10" i="17"/>
  <c r="U10" i="17"/>
  <c r="S28" i="9"/>
  <c r="T22" i="23" l="1"/>
  <c r="U22" i="23"/>
  <c r="T10" i="20"/>
  <c r="U10" i="20"/>
  <c r="T10" i="19"/>
  <c r="U10" i="19"/>
  <c r="T10" i="18"/>
  <c r="U10" i="18"/>
  <c r="T10" i="9"/>
  <c r="U10" i="9"/>
  <c r="T10" i="16"/>
  <c r="U10" i="16"/>
  <c r="T10" i="10"/>
  <c r="U10" i="10"/>
  <c r="T58" i="23"/>
  <c r="U58" i="23"/>
  <c r="T46" i="23"/>
  <c r="U46" i="23"/>
  <c r="T34" i="23"/>
  <c r="U34" i="23"/>
  <c r="T7" i="23"/>
  <c r="U7" i="23"/>
  <c r="T8" i="23"/>
  <c r="U8" i="23"/>
  <c r="T9" i="23"/>
  <c r="U9" i="23"/>
  <c r="T63" i="23"/>
  <c r="U63" i="23"/>
  <c r="T64" i="23"/>
  <c r="U64" i="23"/>
  <c r="T65" i="23"/>
  <c r="U65" i="23"/>
  <c r="T66" i="23"/>
  <c r="U66" i="23"/>
  <c r="T67" i="23"/>
  <c r="U67" i="23"/>
  <c r="T68" i="23"/>
  <c r="U68" i="23"/>
  <c r="T10" i="21"/>
  <c r="T27" i="21" s="1"/>
  <c r="U10" i="21"/>
  <c r="U11" i="21" s="1"/>
  <c r="T10" i="4"/>
  <c r="U10" i="4"/>
  <c r="T28" i="9"/>
  <c r="U28" i="9"/>
  <c r="T29" i="9"/>
  <c r="U29" i="9"/>
  <c r="T30" i="9"/>
  <c r="U30" i="9"/>
  <c r="T31" i="9"/>
  <c r="U31" i="9"/>
  <c r="T32" i="9"/>
  <c r="U32" i="9"/>
  <c r="T33" i="9"/>
  <c r="U33" i="9"/>
  <c r="T10" i="8"/>
  <c r="T27" i="17" s="1"/>
  <c r="T42" i="8" s="1"/>
  <c r="U10" i="8"/>
  <c r="U28" i="19" l="1"/>
  <c r="U41" i="9" s="1"/>
  <c r="U23" i="23"/>
  <c r="U27" i="16"/>
  <c r="T69" i="23"/>
  <c r="U31" i="21"/>
  <c r="U40" i="8" s="1"/>
  <c r="T27" i="16"/>
  <c r="U69" i="23"/>
  <c r="T31" i="21"/>
  <c r="T40" i="8" s="1"/>
  <c r="U27" i="21"/>
  <c r="T28" i="4"/>
  <c r="T42" i="9" s="1"/>
  <c r="U28" i="18"/>
  <c r="U28" i="4"/>
  <c r="U42" i="9" s="1"/>
  <c r="T28" i="18"/>
  <c r="U28" i="20"/>
  <c r="U43" i="9" s="1"/>
  <c r="T28" i="20"/>
  <c r="T43" i="9" s="1"/>
  <c r="T28" i="19"/>
  <c r="T41" i="9" s="1"/>
  <c r="U27" i="17"/>
  <c r="U42" i="8" s="1"/>
  <c r="U34" i="9"/>
  <c r="T34" i="9"/>
  <c r="T30" i="25"/>
  <c r="U30" i="25"/>
  <c r="T10" i="25"/>
  <c r="U10" i="25"/>
  <c r="T20" i="25"/>
  <c r="U20" i="25"/>
  <c r="T32" i="25" l="1"/>
  <c r="U32" i="25"/>
  <c r="S14" i="26"/>
  <c r="T14" i="26"/>
  <c r="U14" i="26"/>
  <c r="S15" i="26"/>
  <c r="T15" i="26"/>
  <c r="U15" i="26"/>
  <c r="S16" i="26"/>
  <c r="T16" i="26"/>
  <c r="U16" i="26"/>
  <c r="S17" i="26"/>
  <c r="T17" i="26"/>
  <c r="U17" i="26"/>
  <c r="S18" i="26"/>
  <c r="T18" i="26"/>
  <c r="U18" i="26"/>
  <c r="S19" i="26"/>
  <c r="T19" i="26"/>
  <c r="U19" i="26"/>
  <c r="T20" i="26"/>
  <c r="T4" i="26"/>
  <c r="U4" i="26"/>
  <c r="T5" i="26"/>
  <c r="U5" i="26"/>
  <c r="T6" i="26"/>
  <c r="U6" i="26"/>
  <c r="T7" i="26"/>
  <c r="U7" i="26"/>
  <c r="T8" i="26"/>
  <c r="U8" i="26"/>
  <c r="T10" i="3"/>
  <c r="T10" i="26" s="1"/>
  <c r="U10" i="3"/>
  <c r="U10" i="26" s="1"/>
  <c r="T10" i="1"/>
  <c r="T34" i="1" s="1"/>
  <c r="U10" i="1"/>
  <c r="U34" i="1" s="1"/>
  <c r="T28" i="1"/>
  <c r="U28" i="1"/>
  <c r="T29" i="1"/>
  <c r="U29" i="1"/>
  <c r="T30" i="1"/>
  <c r="U30" i="1"/>
  <c r="T31" i="1"/>
  <c r="U31" i="1"/>
  <c r="T32" i="1"/>
  <c r="U32" i="1"/>
  <c r="T22" i="13"/>
  <c r="U22" i="13"/>
  <c r="T10" i="13"/>
  <c r="U10" i="13"/>
  <c r="U20" i="26" l="1"/>
  <c r="T10" i="22"/>
  <c r="U10" i="22"/>
  <c r="T17" i="8"/>
  <c r="T21" i="8"/>
  <c r="U21" i="8"/>
  <c r="T4" i="23"/>
  <c r="T5" i="23"/>
  <c r="U5" i="23"/>
  <c r="T6" i="23"/>
  <c r="U6" i="23"/>
  <c r="R28" i="8"/>
  <c r="S28" i="8"/>
  <c r="T28" i="8"/>
  <c r="U28" i="8"/>
  <c r="R29" i="8"/>
  <c r="S29" i="8"/>
  <c r="T29" i="8"/>
  <c r="U29" i="8"/>
  <c r="R30" i="8"/>
  <c r="S30" i="8"/>
  <c r="T30" i="8"/>
  <c r="U30" i="8"/>
  <c r="R31" i="8"/>
  <c r="S31" i="8"/>
  <c r="T31" i="8"/>
  <c r="U31" i="8"/>
  <c r="R32" i="8"/>
  <c r="S32" i="8"/>
  <c r="T32" i="8"/>
  <c r="U32" i="8"/>
  <c r="R33" i="8"/>
  <c r="S33" i="8"/>
  <c r="T33" i="8"/>
  <c r="U33" i="8"/>
  <c r="T34" i="8"/>
  <c r="U34" i="8"/>
  <c r="Q29" i="8"/>
  <c r="Q30" i="8"/>
  <c r="Q31" i="8"/>
  <c r="Q32" i="8"/>
  <c r="Q33" i="8"/>
  <c r="U16" i="17"/>
  <c r="T27" i="10"/>
  <c r="T39" i="8" s="1"/>
  <c r="U27" i="10"/>
  <c r="U39" i="8" s="1"/>
  <c r="T16" i="3"/>
  <c r="S10" i="17"/>
  <c r="U12" i="2"/>
  <c r="U4" i="2"/>
  <c r="V4" i="2"/>
  <c r="U5" i="2"/>
  <c r="V5" i="2"/>
  <c r="U17" i="8" s="1"/>
  <c r="U6" i="2"/>
  <c r="V6" i="2"/>
  <c r="U7" i="2"/>
  <c r="V7" i="2"/>
  <c r="U8" i="2"/>
  <c r="V8" i="2"/>
  <c r="U9" i="2"/>
  <c r="V9" i="2"/>
  <c r="U37" i="2"/>
  <c r="V37" i="2"/>
  <c r="U20" i="16" l="1"/>
  <c r="U20" i="19"/>
  <c r="U20" i="9"/>
  <c r="U20" i="17"/>
  <c r="U20" i="21"/>
  <c r="U20" i="20"/>
  <c r="U20" i="10"/>
  <c r="U20" i="4"/>
  <c r="U20" i="18"/>
  <c r="U20" i="1"/>
  <c r="U20" i="3"/>
  <c r="U16" i="19"/>
  <c r="U16" i="20"/>
  <c r="U16" i="4"/>
  <c r="U16" i="21"/>
  <c r="U16" i="9"/>
  <c r="U19" i="21"/>
  <c r="U19" i="17"/>
  <c r="U19" i="20"/>
  <c r="U19" i="10"/>
  <c r="U19" i="18"/>
  <c r="U19" i="4"/>
  <c r="U19" i="16"/>
  <c r="U19" i="9"/>
  <c r="U19" i="19"/>
  <c r="U19" i="1"/>
  <c r="U19" i="3"/>
  <c r="T20" i="19"/>
  <c r="T20" i="9"/>
  <c r="T20" i="21"/>
  <c r="T20" i="10"/>
  <c r="T20" i="20"/>
  <c r="T20" i="17"/>
  <c r="T20" i="16"/>
  <c r="T20" i="4"/>
  <c r="T20" i="18"/>
  <c r="T20" i="1"/>
  <c r="T20" i="3"/>
  <c r="T16" i="20"/>
  <c r="T16" i="4"/>
  <c r="T16" i="21"/>
  <c r="T16" i="19"/>
  <c r="U16" i="3"/>
  <c r="T16" i="9"/>
  <c r="U19" i="8"/>
  <c r="U18" i="16"/>
  <c r="U18" i="4"/>
  <c r="U18" i="9"/>
  <c r="U18" i="10"/>
  <c r="U18" i="21"/>
  <c r="U18" i="17"/>
  <c r="U18" i="19"/>
  <c r="U18" i="20"/>
  <c r="U18" i="18"/>
  <c r="U18" i="3"/>
  <c r="U18" i="1"/>
  <c r="T16" i="17"/>
  <c r="U16" i="18"/>
  <c r="U16" i="8"/>
  <c r="T18" i="4"/>
  <c r="T18" i="9"/>
  <c r="T18" i="19"/>
  <c r="T18" i="16"/>
  <c r="T18" i="21"/>
  <c r="T18" i="17"/>
  <c r="T18" i="20"/>
  <c r="T18" i="18"/>
  <c r="T18" i="10"/>
  <c r="T18" i="1"/>
  <c r="T18" i="3"/>
  <c r="U16" i="1"/>
  <c r="T16" i="18"/>
  <c r="U18" i="8"/>
  <c r="T16" i="8"/>
  <c r="U21" i="20"/>
  <c r="U21" i="17"/>
  <c r="U21" i="10"/>
  <c r="U21" i="4"/>
  <c r="U21" i="18"/>
  <c r="U21" i="16"/>
  <c r="U21" i="19"/>
  <c r="U21" i="21"/>
  <c r="U21" i="9"/>
  <c r="U21" i="1"/>
  <c r="U21" i="3"/>
  <c r="V10" i="2"/>
  <c r="U22" i="10" s="1"/>
  <c r="U17" i="17"/>
  <c r="U17" i="10"/>
  <c r="U17" i="19"/>
  <c r="U17" i="18"/>
  <c r="U17" i="21"/>
  <c r="U17" i="16"/>
  <c r="U17" i="20"/>
  <c r="U17" i="9"/>
  <c r="U17" i="4"/>
  <c r="U17" i="3"/>
  <c r="U17" i="1"/>
  <c r="T16" i="1"/>
  <c r="U16" i="10"/>
  <c r="U16" i="16"/>
  <c r="U20" i="8"/>
  <c r="T18" i="8"/>
  <c r="T19" i="17"/>
  <c r="T19" i="20"/>
  <c r="T19" i="10"/>
  <c r="T19" i="18"/>
  <c r="T19" i="4"/>
  <c r="T19" i="16"/>
  <c r="T19" i="9"/>
  <c r="T19" i="19"/>
  <c r="T19" i="21"/>
  <c r="T19" i="3"/>
  <c r="T19" i="1"/>
  <c r="T19" i="8"/>
  <c r="T21" i="17"/>
  <c r="T21" i="4"/>
  <c r="T21" i="10"/>
  <c r="T21" i="18"/>
  <c r="T21" i="16"/>
  <c r="T21" i="21"/>
  <c r="T21" i="9"/>
  <c r="T21" i="19"/>
  <c r="T21" i="20"/>
  <c r="T21" i="3"/>
  <c r="T21" i="1"/>
  <c r="U10" i="2"/>
  <c r="T22" i="10" s="1"/>
  <c r="T17" i="19"/>
  <c r="T17" i="21"/>
  <c r="T17" i="18"/>
  <c r="T17" i="16"/>
  <c r="T17" i="20"/>
  <c r="T17" i="4"/>
  <c r="T17" i="10"/>
  <c r="T17" i="9"/>
  <c r="T17" i="17"/>
  <c r="T17" i="3"/>
  <c r="T17" i="1"/>
  <c r="T16" i="10"/>
  <c r="T16" i="16"/>
  <c r="T20" i="8"/>
  <c r="U22" i="8"/>
  <c r="U33" i="22"/>
  <c r="U34" i="22"/>
  <c r="U40" i="9" s="1"/>
  <c r="T33" i="22"/>
  <c r="T34" i="22"/>
  <c r="T40" i="9" s="1"/>
  <c r="T44" i="9" s="1"/>
  <c r="U29" i="22"/>
  <c r="U39" i="9" s="1"/>
  <c r="U28" i="22"/>
  <c r="U40" i="22"/>
  <c r="T29" i="22"/>
  <c r="T39" i="9" s="1"/>
  <c r="T28" i="22"/>
  <c r="T40" i="22"/>
  <c r="U41" i="8"/>
  <c r="U43" i="8" s="1"/>
  <c r="T41" i="8"/>
  <c r="T43" i="8" s="1"/>
  <c r="U10" i="23"/>
  <c r="T10" i="23"/>
  <c r="V12" i="2"/>
  <c r="T22" i="20" l="1"/>
  <c r="U22" i="17"/>
  <c r="U22" i="16"/>
  <c r="T22" i="8"/>
  <c r="T22" i="3"/>
  <c r="U22" i="1"/>
  <c r="U22" i="21"/>
  <c r="T22" i="19"/>
  <c r="U22" i="4"/>
  <c r="U22" i="20"/>
  <c r="T22" i="9"/>
  <c r="U22" i="3"/>
  <c r="T22" i="1"/>
  <c r="U22" i="18"/>
  <c r="T22" i="16"/>
  <c r="T22" i="17"/>
  <c r="T22" i="21"/>
  <c r="U22" i="19"/>
  <c r="T22" i="18"/>
  <c r="T22" i="4"/>
  <c r="U22" i="9"/>
  <c r="U44" i="9"/>
  <c r="U75" i="23"/>
  <c r="U77" i="23"/>
  <c r="U76" i="23"/>
  <c r="U78" i="23"/>
  <c r="T75" i="23"/>
  <c r="T77" i="23"/>
  <c r="T76" i="23"/>
  <c r="T78" i="23"/>
  <c r="S9" i="23"/>
  <c r="S33" i="9"/>
  <c r="S10" i="20"/>
  <c r="S10" i="21"/>
  <c r="T11" i="21" s="1"/>
  <c r="S10" i="16"/>
  <c r="S10" i="3"/>
  <c r="S8" i="26"/>
  <c r="S32" i="1"/>
  <c r="S8" i="23"/>
  <c r="S32" i="9"/>
  <c r="T79" i="23" l="1"/>
  <c r="T80" i="23" s="1"/>
  <c r="U79" i="23"/>
  <c r="U80" i="23" s="1"/>
  <c r="S27" i="21"/>
  <c r="S31" i="9"/>
  <c r="S31" i="1"/>
  <c r="S7" i="23"/>
  <c r="Q16" i="26"/>
  <c r="Q6" i="26"/>
  <c r="S7" i="26"/>
  <c r="S30" i="1" l="1"/>
  <c r="S30" i="9"/>
  <c r="Q63" i="23"/>
  <c r="Q64" i="23"/>
  <c r="Q65" i="23"/>
  <c r="Q66" i="23"/>
  <c r="Q67" i="23"/>
  <c r="Q68" i="23"/>
  <c r="S6" i="23"/>
  <c r="Q6" i="23"/>
  <c r="S6" i="26"/>
  <c r="S29" i="1"/>
  <c r="S29" i="9"/>
  <c r="S5" i="23"/>
  <c r="S5" i="26"/>
  <c r="S22" i="13" l="1"/>
  <c r="S10" i="13"/>
  <c r="S10" i="4"/>
  <c r="S10" i="19"/>
  <c r="S58" i="23"/>
  <c r="S46" i="23"/>
  <c r="S34" i="23"/>
  <c r="S22" i="23"/>
  <c r="S22" i="22"/>
  <c r="S10" i="22"/>
  <c r="S10" i="18"/>
  <c r="S34" i="9"/>
  <c r="S10" i="9"/>
  <c r="S28" i="20" s="1"/>
  <c r="S43" i="9" s="1"/>
  <c r="S10" i="10"/>
  <c r="S10" i="8"/>
  <c r="S10" i="25"/>
  <c r="S20" i="25"/>
  <c r="S30" i="25"/>
  <c r="S28" i="1"/>
  <c r="S10" i="1"/>
  <c r="Q4" i="23"/>
  <c r="R4" i="23"/>
  <c r="S4" i="23"/>
  <c r="S10" i="23" s="1"/>
  <c r="Q14" i="26"/>
  <c r="R14" i="26"/>
  <c r="Q4" i="26"/>
  <c r="R4" i="26"/>
  <c r="S4" i="26"/>
  <c r="S69" i="23" l="1"/>
  <c r="T23" i="23"/>
  <c r="S20" i="26"/>
  <c r="S40" i="22"/>
  <c r="S27" i="10"/>
  <c r="S39" i="8" s="1"/>
  <c r="S34" i="8"/>
  <c r="S78" i="23"/>
  <c r="S28" i="4"/>
  <c r="S42" i="9" s="1"/>
  <c r="S31" i="21"/>
  <c r="S40" i="8" s="1"/>
  <c r="S27" i="17"/>
  <c r="S42" i="8" s="1"/>
  <c r="S27" i="16"/>
  <c r="S76" i="23"/>
  <c r="S75" i="23"/>
  <c r="S28" i="18"/>
  <c r="S77" i="23"/>
  <c r="S29" i="22"/>
  <c r="S39" i="9" s="1"/>
  <c r="S28" i="22"/>
  <c r="S28" i="19"/>
  <c r="S41" i="9" s="1"/>
  <c r="S34" i="22"/>
  <c r="S40" i="9" s="1"/>
  <c r="S33" i="22"/>
  <c r="S34" i="1"/>
  <c r="S10" i="26"/>
  <c r="S32" i="25"/>
  <c r="T37" i="2"/>
  <c r="T4" i="2"/>
  <c r="T5" i="2"/>
  <c r="T6" i="2"/>
  <c r="T7" i="2"/>
  <c r="T8" i="2"/>
  <c r="T9" i="2"/>
  <c r="S16" i="1" l="1"/>
  <c r="S16" i="8"/>
  <c r="S16" i="17"/>
  <c r="S16" i="9"/>
  <c r="S16" i="16"/>
  <c r="S16" i="10"/>
  <c r="S44" i="9"/>
  <c r="S41" i="8"/>
  <c r="S43" i="8" s="1"/>
  <c r="S79" i="23"/>
  <c r="S80" i="23" s="1"/>
  <c r="S19" i="9"/>
  <c r="S19" i="8"/>
  <c r="S19" i="1"/>
  <c r="S19" i="20"/>
  <c r="S19" i="17"/>
  <c r="S19" i="19"/>
  <c r="S19" i="21"/>
  <c r="S19" i="16"/>
  <c r="S19" i="4"/>
  <c r="S19" i="18"/>
  <c r="S19" i="10"/>
  <c r="S19" i="3"/>
  <c r="S17" i="16"/>
  <c r="S17" i="21"/>
  <c r="S17" i="8"/>
  <c r="S17" i="10"/>
  <c r="S17" i="17"/>
  <c r="S17" i="9"/>
  <c r="S17" i="18"/>
  <c r="S17" i="1"/>
  <c r="S17" i="19"/>
  <c r="S17" i="3"/>
  <c r="S17" i="4"/>
  <c r="S17" i="20"/>
  <c r="T10" i="2"/>
  <c r="S22" i="10" s="1"/>
  <c r="S16" i="19"/>
  <c r="S16" i="3"/>
  <c r="S16" i="20"/>
  <c r="S16" i="18"/>
  <c r="S16" i="4"/>
  <c r="S16" i="21"/>
  <c r="S21" i="20"/>
  <c r="S21" i="17"/>
  <c r="S21" i="19"/>
  <c r="S21" i="3"/>
  <c r="S21" i="21"/>
  <c r="S21" i="16"/>
  <c r="S21" i="4"/>
  <c r="S21" i="18"/>
  <c r="S21" i="10"/>
  <c r="S21" i="9"/>
  <c r="S21" i="8"/>
  <c r="S21" i="1"/>
  <c r="S20" i="21"/>
  <c r="S20" i="4"/>
  <c r="S20" i="18"/>
  <c r="S20" i="20"/>
  <c r="S20" i="17"/>
  <c r="S20" i="10"/>
  <c r="S20" i="19"/>
  <c r="S20" i="3"/>
  <c r="S20" i="9"/>
  <c r="S20" i="16"/>
  <c r="S20" i="8"/>
  <c r="S20" i="1"/>
  <c r="S18" i="16"/>
  <c r="S18" i="20"/>
  <c r="S18" i="3"/>
  <c r="S18" i="4"/>
  <c r="S18" i="1"/>
  <c r="S18" i="21"/>
  <c r="S18" i="8"/>
  <c r="S18" i="17"/>
  <c r="S18" i="19"/>
  <c r="S18" i="10"/>
  <c r="S18" i="18"/>
  <c r="S18" i="9"/>
  <c r="T12" i="2"/>
  <c r="P14" i="26"/>
  <c r="P15" i="26"/>
  <c r="Q15" i="26"/>
  <c r="R15" i="26"/>
  <c r="P16" i="26"/>
  <c r="R16" i="26"/>
  <c r="P17" i="26"/>
  <c r="Q17" i="26"/>
  <c r="R17" i="26"/>
  <c r="P18" i="26"/>
  <c r="Q18" i="26"/>
  <c r="R18" i="26"/>
  <c r="P19" i="26"/>
  <c r="Q19" i="26"/>
  <c r="R19" i="26"/>
  <c r="P4" i="26"/>
  <c r="P5" i="26"/>
  <c r="Q5" i="26"/>
  <c r="R5" i="26"/>
  <c r="P6" i="26"/>
  <c r="R6" i="26"/>
  <c r="P7" i="26"/>
  <c r="Q7" i="26"/>
  <c r="R7" i="26"/>
  <c r="P8" i="26"/>
  <c r="Q8" i="26"/>
  <c r="R8" i="26"/>
  <c r="P9" i="26"/>
  <c r="Q9" i="26"/>
  <c r="R9" i="26"/>
  <c r="R33" i="1"/>
  <c r="R10" i="20"/>
  <c r="R10" i="4"/>
  <c r="R10" i="19"/>
  <c r="R63" i="23"/>
  <c r="R64" i="23"/>
  <c r="R65" i="23"/>
  <c r="R66" i="23"/>
  <c r="R67" i="23"/>
  <c r="R68" i="23"/>
  <c r="R58" i="23"/>
  <c r="R34" i="23"/>
  <c r="R22" i="23"/>
  <c r="R22" i="22"/>
  <c r="R10" i="22"/>
  <c r="R10" i="18"/>
  <c r="R28" i="9"/>
  <c r="R29" i="9"/>
  <c r="R30" i="9"/>
  <c r="R31" i="9"/>
  <c r="R32" i="9"/>
  <c r="R33" i="9"/>
  <c r="R10" i="9"/>
  <c r="R10" i="17"/>
  <c r="R10" i="21"/>
  <c r="S11" i="21" s="1"/>
  <c r="R10" i="16"/>
  <c r="R10" i="10"/>
  <c r="R10" i="8"/>
  <c r="R30" i="25"/>
  <c r="R20" i="25"/>
  <c r="R10" i="25"/>
  <c r="R10" i="3"/>
  <c r="Q22" i="13"/>
  <c r="R22" i="13"/>
  <c r="R10" i="13"/>
  <c r="Q10" i="13"/>
  <c r="S23" i="23" l="1"/>
  <c r="S22" i="9"/>
  <c r="S22" i="20"/>
  <c r="R28" i="20"/>
  <c r="R43" i="9" s="1"/>
  <c r="R40" i="22"/>
  <c r="R34" i="8"/>
  <c r="R27" i="10"/>
  <c r="R39" i="8" s="1"/>
  <c r="R69" i="23"/>
  <c r="R33" i="22"/>
  <c r="R28" i="19"/>
  <c r="R41" i="9" s="1"/>
  <c r="S22" i="3"/>
  <c r="S22" i="4"/>
  <c r="S22" i="8"/>
  <c r="S22" i="16"/>
  <c r="S22" i="1"/>
  <c r="R27" i="16"/>
  <c r="S22" i="21"/>
  <c r="S22" i="19"/>
  <c r="R34" i="22"/>
  <c r="R40" i="9" s="1"/>
  <c r="S22" i="17"/>
  <c r="S22" i="18"/>
  <c r="R10" i="26"/>
  <c r="R32" i="25"/>
  <c r="R20" i="26"/>
  <c r="R34" i="9"/>
  <c r="R28" i="22"/>
  <c r="R29" i="22"/>
  <c r="R39" i="9" s="1"/>
  <c r="R28" i="1"/>
  <c r="R29" i="1"/>
  <c r="R30" i="1"/>
  <c r="R31" i="1"/>
  <c r="R32" i="1"/>
  <c r="R31" i="21"/>
  <c r="R40" i="8" s="1"/>
  <c r="R27" i="21"/>
  <c r="R27" i="17"/>
  <c r="R42" i="8" s="1"/>
  <c r="R28" i="18"/>
  <c r="R41" i="8" l="1"/>
  <c r="R43" i="8" s="1"/>
  <c r="R28" i="4"/>
  <c r="R42" i="9" s="1"/>
  <c r="R44" i="9" s="1"/>
  <c r="P4" i="23"/>
  <c r="P5" i="23"/>
  <c r="Q5" i="23"/>
  <c r="R5" i="23"/>
  <c r="P6" i="23"/>
  <c r="R6" i="23"/>
  <c r="P7" i="23"/>
  <c r="Q7" i="23"/>
  <c r="R7" i="23"/>
  <c r="P8" i="23"/>
  <c r="Q8" i="23"/>
  <c r="R8" i="23"/>
  <c r="P9" i="23"/>
  <c r="Q9" i="23"/>
  <c r="R9" i="23"/>
  <c r="R23" i="25"/>
  <c r="R10" i="23" l="1"/>
  <c r="R15" i="3"/>
  <c r="R75" i="23" l="1"/>
  <c r="R78" i="23"/>
  <c r="R76" i="23"/>
  <c r="R15" i="8" l="1"/>
  <c r="R38" i="8" s="1"/>
  <c r="R30" i="21"/>
  <c r="R26" i="21"/>
  <c r="R38" i="9"/>
  <c r="R32" i="22"/>
  <c r="Q27" i="22"/>
  <c r="R27" i="22"/>
  <c r="R74" i="23"/>
  <c r="R62" i="23"/>
  <c r="R51" i="23"/>
  <c r="R39" i="23"/>
  <c r="R46" i="23" s="1"/>
  <c r="R77" i="23" s="1"/>
  <c r="P27" i="23"/>
  <c r="Q27" i="23"/>
  <c r="R27" i="23"/>
  <c r="P15" i="23"/>
  <c r="Q15" i="23"/>
  <c r="R15" i="23"/>
  <c r="R79" i="23" l="1"/>
  <c r="R80" i="23" s="1"/>
  <c r="R15" i="1"/>
  <c r="R10" i="1"/>
  <c r="R34" i="1" s="1"/>
  <c r="S4" i="2"/>
  <c r="S5" i="2"/>
  <c r="S6" i="2"/>
  <c r="S7" i="2"/>
  <c r="S8" i="2"/>
  <c r="S9" i="2"/>
  <c r="S37" i="2"/>
  <c r="R16" i="17" l="1"/>
  <c r="R16" i="8"/>
  <c r="R16" i="16"/>
  <c r="R16" i="10"/>
  <c r="R16" i="9"/>
  <c r="R20" i="19"/>
  <c r="R20" i="16"/>
  <c r="R20" i="10"/>
  <c r="R20" i="8"/>
  <c r="R20" i="20"/>
  <c r="R20" i="18"/>
  <c r="R20" i="9"/>
  <c r="R20" i="17"/>
  <c r="R20" i="21"/>
  <c r="R20" i="1"/>
  <c r="R20" i="4"/>
  <c r="R20" i="3"/>
  <c r="R16" i="19"/>
  <c r="R16" i="20"/>
  <c r="R16" i="18"/>
  <c r="R16" i="21"/>
  <c r="R16" i="4"/>
  <c r="R16" i="3"/>
  <c r="R16" i="1"/>
  <c r="R19" i="10"/>
  <c r="R19" i="8"/>
  <c r="R19" i="20"/>
  <c r="R19" i="18"/>
  <c r="R19" i="9"/>
  <c r="R19" i="17"/>
  <c r="R19" i="21"/>
  <c r="R19" i="19"/>
  <c r="R19" i="16"/>
  <c r="R19" i="1"/>
  <c r="R19" i="4"/>
  <c r="R19" i="3"/>
  <c r="S12" i="2"/>
  <c r="S10" i="2"/>
  <c r="R22" i="10" s="1"/>
  <c r="R18" i="20"/>
  <c r="R18" i="18"/>
  <c r="R18" i="9"/>
  <c r="R18" i="17"/>
  <c r="R18" i="21"/>
  <c r="R18" i="19"/>
  <c r="R18" i="16"/>
  <c r="R18" i="10"/>
  <c r="R18" i="8"/>
  <c r="R18" i="1"/>
  <c r="R18" i="4"/>
  <c r="R18" i="3"/>
  <c r="R21" i="18"/>
  <c r="R21" i="9"/>
  <c r="R21" i="17"/>
  <c r="R21" i="21"/>
  <c r="R21" i="19"/>
  <c r="R21" i="16"/>
  <c r="R21" i="10"/>
  <c r="R21" i="8"/>
  <c r="R21" i="20"/>
  <c r="R21" i="1"/>
  <c r="R21" i="4"/>
  <c r="R21" i="3"/>
  <c r="R17" i="18"/>
  <c r="R17" i="9"/>
  <c r="R17" i="17"/>
  <c r="R17" i="21"/>
  <c r="R17" i="19"/>
  <c r="R17" i="16"/>
  <c r="R17" i="10"/>
  <c r="R17" i="8"/>
  <c r="R17" i="20"/>
  <c r="R17" i="1"/>
  <c r="R17" i="4"/>
  <c r="R17" i="3"/>
  <c r="Q10" i="1"/>
  <c r="R22" i="8" l="1"/>
  <c r="R22" i="17"/>
  <c r="R22" i="1"/>
  <c r="R22" i="3"/>
  <c r="R22" i="9"/>
  <c r="R22" i="4"/>
  <c r="R22" i="18"/>
  <c r="R22" i="16"/>
  <c r="R22" i="21"/>
  <c r="R22" i="20"/>
  <c r="R22" i="19"/>
  <c r="O10" i="13"/>
  <c r="P10" i="13"/>
  <c r="N10" i="13"/>
  <c r="N22" i="13"/>
  <c r="O22" i="13"/>
  <c r="P22" i="13"/>
  <c r="Q10" i="20"/>
  <c r="Q10" i="4"/>
  <c r="Q10" i="19"/>
  <c r="N58" i="23"/>
  <c r="O58" i="23"/>
  <c r="P58" i="23"/>
  <c r="Q58" i="23"/>
  <c r="N34" i="23"/>
  <c r="O34" i="23"/>
  <c r="P34" i="23"/>
  <c r="Q34" i="23"/>
  <c r="N22" i="23"/>
  <c r="O22" i="23"/>
  <c r="P22" i="23"/>
  <c r="P23" i="23" s="1"/>
  <c r="Q22" i="23"/>
  <c r="N63" i="23"/>
  <c r="O63" i="23"/>
  <c r="P63" i="23"/>
  <c r="N64" i="23"/>
  <c r="O64" i="23"/>
  <c r="P64" i="23"/>
  <c r="N65" i="23"/>
  <c r="O65" i="23"/>
  <c r="P65" i="23"/>
  <c r="N66" i="23"/>
  <c r="O66" i="23"/>
  <c r="P66" i="23"/>
  <c r="N67" i="23"/>
  <c r="O67" i="23"/>
  <c r="P67" i="23"/>
  <c r="N68" i="23"/>
  <c r="O68" i="23"/>
  <c r="P68" i="23"/>
  <c r="O74" i="23"/>
  <c r="P74" i="23"/>
  <c r="Q74" i="23"/>
  <c r="N74" i="23"/>
  <c r="O62" i="23"/>
  <c r="P62" i="23"/>
  <c r="Q62" i="23"/>
  <c r="N62" i="23"/>
  <c r="O51" i="23"/>
  <c r="P51" i="23"/>
  <c r="Q51" i="23"/>
  <c r="N51" i="23"/>
  <c r="O39" i="23"/>
  <c r="O46" i="23" s="1"/>
  <c r="P39" i="23"/>
  <c r="P46" i="23" s="1"/>
  <c r="Q39" i="23"/>
  <c r="Q46" i="23" s="1"/>
  <c r="N39" i="23"/>
  <c r="N46" i="23" s="1"/>
  <c r="O27" i="23"/>
  <c r="N27" i="23"/>
  <c r="O15" i="23"/>
  <c r="N15" i="23"/>
  <c r="N4" i="23"/>
  <c r="O4" i="23"/>
  <c r="N5" i="23"/>
  <c r="O5" i="23"/>
  <c r="N6" i="23"/>
  <c r="O6" i="23"/>
  <c r="N7" i="23"/>
  <c r="O7" i="23"/>
  <c r="N8" i="23"/>
  <c r="O8" i="23"/>
  <c r="N9" i="23"/>
  <c r="O9" i="23"/>
  <c r="Q22" i="22"/>
  <c r="Q10" i="22"/>
  <c r="Q32" i="22"/>
  <c r="P32" i="22"/>
  <c r="P27" i="22"/>
  <c r="Q10" i="18"/>
  <c r="Q40" i="22" s="1"/>
  <c r="Q38" i="9"/>
  <c r="P38" i="9"/>
  <c r="Q28" i="9"/>
  <c r="Q29" i="9"/>
  <c r="Q30" i="9"/>
  <c r="Q31" i="9"/>
  <c r="Q32" i="9"/>
  <c r="Q33" i="9"/>
  <c r="Q10" i="9"/>
  <c r="Q10" i="17"/>
  <c r="Q30" i="21"/>
  <c r="P30" i="21"/>
  <c r="Q26" i="21"/>
  <c r="P26" i="21"/>
  <c r="Q15" i="8"/>
  <c r="Q38" i="8" s="1"/>
  <c r="P15" i="8"/>
  <c r="P38" i="8" s="1"/>
  <c r="Q23" i="25"/>
  <c r="P23" i="25"/>
  <c r="Q15" i="3"/>
  <c r="P15" i="3"/>
  <c r="P15" i="1"/>
  <c r="Q15" i="1"/>
  <c r="Q10" i="21"/>
  <c r="Q10" i="16"/>
  <c r="Q10" i="10"/>
  <c r="Q28" i="8"/>
  <c r="P29" i="1"/>
  <c r="Q29" i="1"/>
  <c r="P30" i="1"/>
  <c r="Q30" i="1"/>
  <c r="P31" i="1"/>
  <c r="Q31" i="1"/>
  <c r="P32" i="1"/>
  <c r="Q32" i="1"/>
  <c r="P33" i="1"/>
  <c r="Q33" i="1"/>
  <c r="Q28" i="1"/>
  <c r="O23" i="23" l="1"/>
  <c r="Q23" i="23"/>
  <c r="R23" i="23"/>
  <c r="O69" i="23"/>
  <c r="N10" i="23"/>
  <c r="N75" i="23" s="1"/>
  <c r="O10" i="23"/>
  <c r="O78" i="23" s="1"/>
  <c r="R11" i="21"/>
  <c r="Q69" i="23"/>
  <c r="Q10" i="23"/>
  <c r="Q33" i="22"/>
  <c r="Q28" i="4"/>
  <c r="Q42" i="9" s="1"/>
  <c r="Q28" i="19"/>
  <c r="Q41" i="9" s="1"/>
  <c r="Q28" i="18"/>
  <c r="Q28" i="20"/>
  <c r="Q43" i="9" s="1"/>
  <c r="Q27" i="21"/>
  <c r="N69" i="23"/>
  <c r="Q34" i="22"/>
  <c r="Q40" i="9" s="1"/>
  <c r="Q28" i="22"/>
  <c r="Q29" i="22"/>
  <c r="Q39" i="9" s="1"/>
  <c r="Q34" i="9"/>
  <c r="Q10" i="8"/>
  <c r="Q34" i="8" s="1"/>
  <c r="P10" i="8"/>
  <c r="N78" i="23" l="1"/>
  <c r="N76" i="23"/>
  <c r="N77" i="23"/>
  <c r="O76" i="23"/>
  <c r="O75" i="23"/>
  <c r="O77" i="23"/>
  <c r="Q76" i="23"/>
  <c r="Q75" i="23"/>
  <c r="Q78" i="23"/>
  <c r="Q77" i="23"/>
  <c r="Q31" i="21"/>
  <c r="Q40" i="8" s="1"/>
  <c r="Q27" i="10"/>
  <c r="Q39" i="8" s="1"/>
  <c r="Q27" i="16"/>
  <c r="Q27" i="17"/>
  <c r="Q42" i="8" s="1"/>
  <c r="N14" i="26"/>
  <c r="O14" i="26"/>
  <c r="N15" i="26"/>
  <c r="O15" i="26"/>
  <c r="N16" i="26"/>
  <c r="O16" i="26"/>
  <c r="N17" i="26"/>
  <c r="O17" i="26"/>
  <c r="N18" i="26"/>
  <c r="O18" i="26"/>
  <c r="N19" i="26"/>
  <c r="O19" i="26"/>
  <c r="N4" i="26"/>
  <c r="O4" i="26"/>
  <c r="N5" i="26"/>
  <c r="O5" i="26"/>
  <c r="N6" i="26"/>
  <c r="O6" i="26"/>
  <c r="N7" i="26"/>
  <c r="O7" i="26"/>
  <c r="N8" i="26"/>
  <c r="O8" i="26"/>
  <c r="N9" i="26"/>
  <c r="O9" i="26"/>
  <c r="Q20" i="25"/>
  <c r="Q10" i="25"/>
  <c r="Q30" i="25"/>
  <c r="Q10" i="3"/>
  <c r="P10" i="3"/>
  <c r="O10" i="3"/>
  <c r="Q34" i="1"/>
  <c r="N10" i="1"/>
  <c r="O10" i="1"/>
  <c r="P10" i="1"/>
  <c r="M10" i="1"/>
  <c r="R4" i="2"/>
  <c r="R5" i="2"/>
  <c r="R6" i="2"/>
  <c r="Q18" i="1" s="1"/>
  <c r="R7" i="2"/>
  <c r="R8" i="2"/>
  <c r="R9" i="2"/>
  <c r="R37" i="2"/>
  <c r="N79" i="23" l="1"/>
  <c r="N80" i="23" s="1"/>
  <c r="Q16" i="8"/>
  <c r="Q16" i="20"/>
  <c r="Q16" i="17"/>
  <c r="Q16" i="9"/>
  <c r="Q16" i="19"/>
  <c r="Q16" i="10"/>
  <c r="Q16" i="4"/>
  <c r="Q16" i="18"/>
  <c r="Q16" i="21"/>
  <c r="Q16" i="16"/>
  <c r="Q19" i="8"/>
  <c r="Q19" i="9"/>
  <c r="Q19" i="21"/>
  <c r="Q19" i="16"/>
  <c r="Q19" i="20"/>
  <c r="Q19" i="19"/>
  <c r="Q19" i="10"/>
  <c r="Q19" i="4"/>
  <c r="Q19" i="18"/>
  <c r="Q19" i="17"/>
  <c r="Q18" i="8"/>
  <c r="Q18" i="19"/>
  <c r="Q18" i="10"/>
  <c r="Q18" i="17"/>
  <c r="Q18" i="4"/>
  <c r="Q18" i="18"/>
  <c r="Q18" i="21"/>
  <c r="Q18" i="16"/>
  <c r="Q18" i="20"/>
  <c r="Q18" i="9"/>
  <c r="Q16" i="1"/>
  <c r="O79" i="23"/>
  <c r="O80" i="23" s="1"/>
  <c r="Q20" i="8"/>
  <c r="Q20" i="20"/>
  <c r="Q20" i="17"/>
  <c r="Q20" i="19"/>
  <c r="Q20" i="10"/>
  <c r="Q20" i="4"/>
  <c r="Q20" i="18"/>
  <c r="Q20" i="21"/>
  <c r="Q20" i="16"/>
  <c r="Q20" i="9"/>
  <c r="Q20" i="1"/>
  <c r="R12" i="2"/>
  <c r="Q21" i="8"/>
  <c r="Q21" i="4"/>
  <c r="Q21" i="18"/>
  <c r="Q21" i="21"/>
  <c r="Q21" i="16"/>
  <c r="Q21" i="9"/>
  <c r="Q21" i="19"/>
  <c r="Q21" i="20"/>
  <c r="Q21" i="17"/>
  <c r="Q21" i="10"/>
  <c r="Q17" i="4"/>
  <c r="Q17" i="18"/>
  <c r="Q17" i="21"/>
  <c r="Q17" i="16"/>
  <c r="Q17" i="9"/>
  <c r="Q17" i="20"/>
  <c r="Q17" i="17"/>
  <c r="Q17" i="19"/>
  <c r="Q17" i="10"/>
  <c r="Q32" i="25"/>
  <c r="Q79" i="23"/>
  <c r="Q80" i="23" s="1"/>
  <c r="Q10" i="26"/>
  <c r="Q41" i="8"/>
  <c r="Q43" i="8" s="1"/>
  <c r="Q20" i="26"/>
  <c r="R10" i="2"/>
  <c r="Q22" i="10" s="1"/>
  <c r="Q17" i="8"/>
  <c r="Q19" i="3"/>
  <c r="Q21" i="1"/>
  <c r="Q17" i="1"/>
  <c r="Q18" i="3"/>
  <c r="Q21" i="3"/>
  <c r="Q17" i="3"/>
  <c r="Q19" i="1"/>
  <c r="Q20" i="3"/>
  <c r="Q16" i="3"/>
  <c r="Q22" i="9" l="1"/>
  <c r="Q22" i="8"/>
  <c r="Q22" i="4"/>
  <c r="Q22" i="16"/>
  <c r="Q22" i="20"/>
  <c r="Q22" i="18"/>
  <c r="Q22" i="17"/>
  <c r="Q22" i="21"/>
  <c r="Q22" i="19"/>
  <c r="Q22" i="1"/>
  <c r="Q22" i="3"/>
  <c r="P69" i="23" l="1"/>
  <c r="P10" i="23" l="1"/>
  <c r="B15" i="26"/>
  <c r="C15" i="26"/>
  <c r="D15" i="26"/>
  <c r="E15" i="26"/>
  <c r="F15" i="26"/>
  <c r="G15" i="26"/>
  <c r="H15" i="26"/>
  <c r="I15" i="26"/>
  <c r="J15" i="26"/>
  <c r="K15" i="26"/>
  <c r="L15" i="26"/>
  <c r="M15" i="26"/>
  <c r="B16" i="26"/>
  <c r="C16" i="26"/>
  <c r="D16" i="26"/>
  <c r="E16" i="26"/>
  <c r="F16" i="26"/>
  <c r="G16" i="26"/>
  <c r="H16" i="26"/>
  <c r="I16" i="26"/>
  <c r="J16" i="26"/>
  <c r="K16" i="26"/>
  <c r="L16" i="26"/>
  <c r="M16" i="26"/>
  <c r="B17" i="26"/>
  <c r="C17" i="26"/>
  <c r="D17" i="26"/>
  <c r="E17" i="26"/>
  <c r="F17" i="26"/>
  <c r="G17" i="26"/>
  <c r="H17" i="26"/>
  <c r="I17" i="26"/>
  <c r="J17" i="26"/>
  <c r="K17" i="26"/>
  <c r="L17" i="26"/>
  <c r="M17" i="26"/>
  <c r="B18" i="26"/>
  <c r="C18" i="26"/>
  <c r="D18" i="26"/>
  <c r="E18" i="26"/>
  <c r="F18" i="26"/>
  <c r="G18" i="26"/>
  <c r="H18" i="26"/>
  <c r="I18" i="26"/>
  <c r="J18" i="26"/>
  <c r="K18" i="26"/>
  <c r="L18" i="26"/>
  <c r="M18" i="26"/>
  <c r="B19" i="26"/>
  <c r="C19" i="26"/>
  <c r="D19" i="26"/>
  <c r="E19" i="26"/>
  <c r="F19" i="26"/>
  <c r="G19" i="26"/>
  <c r="H19" i="26"/>
  <c r="I19" i="26"/>
  <c r="J19" i="26"/>
  <c r="K19" i="26"/>
  <c r="L19" i="26"/>
  <c r="M19" i="26"/>
  <c r="C14" i="26"/>
  <c r="D14" i="26"/>
  <c r="E14" i="26"/>
  <c r="F14" i="26"/>
  <c r="G14" i="26"/>
  <c r="H14" i="26"/>
  <c r="I14" i="26"/>
  <c r="J14" i="26"/>
  <c r="K14" i="26"/>
  <c r="L14" i="26"/>
  <c r="M14" i="26"/>
  <c r="B14" i="26"/>
  <c r="B5" i="26"/>
  <c r="C5" i="26"/>
  <c r="D5" i="26"/>
  <c r="E5" i="26"/>
  <c r="F5" i="26"/>
  <c r="G5" i="26"/>
  <c r="H5" i="26"/>
  <c r="I5" i="26"/>
  <c r="J5" i="26"/>
  <c r="K5" i="26"/>
  <c r="L5" i="26"/>
  <c r="M5" i="26"/>
  <c r="B6" i="26"/>
  <c r="C6" i="26"/>
  <c r="D6" i="26"/>
  <c r="E6" i="26"/>
  <c r="F6" i="26"/>
  <c r="G6" i="26"/>
  <c r="H6" i="26"/>
  <c r="I6" i="26"/>
  <c r="J6" i="26"/>
  <c r="K6" i="26"/>
  <c r="L6" i="26"/>
  <c r="M6" i="26"/>
  <c r="B7" i="26"/>
  <c r="C7" i="26"/>
  <c r="D7" i="26"/>
  <c r="E7" i="26"/>
  <c r="F7" i="26"/>
  <c r="G7" i="26"/>
  <c r="H7" i="26"/>
  <c r="I7" i="26"/>
  <c r="J7" i="26"/>
  <c r="K7" i="26"/>
  <c r="L7" i="26"/>
  <c r="M7" i="26"/>
  <c r="B8" i="26"/>
  <c r="C8" i="26"/>
  <c r="D8" i="26"/>
  <c r="E8" i="26"/>
  <c r="F8" i="26"/>
  <c r="G8" i="26"/>
  <c r="H8" i="26"/>
  <c r="I8" i="26"/>
  <c r="J8" i="26"/>
  <c r="K8" i="26"/>
  <c r="L8" i="26"/>
  <c r="M8" i="26"/>
  <c r="B9" i="26"/>
  <c r="C9" i="26"/>
  <c r="D9" i="26"/>
  <c r="E9" i="26"/>
  <c r="F9" i="26"/>
  <c r="G9" i="26"/>
  <c r="H9" i="26"/>
  <c r="I9" i="26"/>
  <c r="J9" i="26"/>
  <c r="K9" i="26"/>
  <c r="L9" i="26"/>
  <c r="M9" i="26"/>
  <c r="C4" i="26"/>
  <c r="D4" i="26"/>
  <c r="E4" i="26"/>
  <c r="F4" i="26"/>
  <c r="G4" i="26"/>
  <c r="H4" i="26"/>
  <c r="I4" i="26"/>
  <c r="J4" i="26"/>
  <c r="K4" i="26"/>
  <c r="L4" i="26"/>
  <c r="M4" i="26"/>
  <c r="B4" i="26"/>
  <c r="P30" i="25"/>
  <c r="C30" i="25"/>
  <c r="D30" i="25"/>
  <c r="E30" i="25"/>
  <c r="F30" i="25"/>
  <c r="G30" i="25"/>
  <c r="H30" i="25"/>
  <c r="I30" i="25"/>
  <c r="J30" i="25"/>
  <c r="K30" i="25"/>
  <c r="L30" i="25"/>
  <c r="M30" i="25"/>
  <c r="N30" i="25"/>
  <c r="O30" i="25"/>
  <c r="B30" i="25"/>
  <c r="B20" i="25"/>
  <c r="C20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P10" i="25"/>
  <c r="C10" i="25"/>
  <c r="C32" i="25" s="1"/>
  <c r="D10" i="25"/>
  <c r="E10" i="25"/>
  <c r="F10" i="25"/>
  <c r="G10" i="25"/>
  <c r="G32" i="25" s="1"/>
  <c r="H10" i="25"/>
  <c r="I10" i="25"/>
  <c r="J10" i="25"/>
  <c r="K10" i="25"/>
  <c r="K32" i="25" s="1"/>
  <c r="L10" i="25"/>
  <c r="M10" i="25"/>
  <c r="N10" i="25"/>
  <c r="O10" i="25"/>
  <c r="B10" i="25"/>
  <c r="J32" i="25" l="1"/>
  <c r="B32" i="25"/>
  <c r="N32" i="25"/>
  <c r="F32" i="25"/>
  <c r="P32" i="25"/>
  <c r="P10" i="26"/>
  <c r="M32" i="25"/>
  <c r="E32" i="25"/>
  <c r="L32" i="25"/>
  <c r="H32" i="25"/>
  <c r="D32" i="25"/>
  <c r="I32" i="25"/>
  <c r="O20" i="26"/>
  <c r="O32" i="25"/>
  <c r="P76" i="23"/>
  <c r="P75" i="23"/>
  <c r="P78" i="23"/>
  <c r="P77" i="23"/>
  <c r="P20" i="26"/>
  <c r="P22" i="22"/>
  <c r="P10" i="22"/>
  <c r="P28" i="9"/>
  <c r="P29" i="9"/>
  <c r="P30" i="9"/>
  <c r="P31" i="9"/>
  <c r="P32" i="9"/>
  <c r="P33" i="9"/>
  <c r="P10" i="20"/>
  <c r="P10" i="4"/>
  <c r="P79" i="23" l="1"/>
  <c r="P80" i="23" s="1"/>
  <c r="P34" i="9"/>
  <c r="P10" i="19"/>
  <c r="P10" i="18"/>
  <c r="P10" i="9"/>
  <c r="P34" i="1" s="1"/>
  <c r="P28" i="8"/>
  <c r="P29" i="8"/>
  <c r="P30" i="8"/>
  <c r="P31" i="8"/>
  <c r="P32" i="8"/>
  <c r="P33" i="8"/>
  <c r="P10" i="17"/>
  <c r="P27" i="17" s="1"/>
  <c r="P42" i="8" s="1"/>
  <c r="P10" i="21"/>
  <c r="P10" i="16"/>
  <c r="P10" i="10"/>
  <c r="P28" i="1"/>
  <c r="Q11" i="21" l="1"/>
  <c r="P28" i="22"/>
  <c r="P40" i="22"/>
  <c r="P33" i="22"/>
  <c r="P34" i="22"/>
  <c r="P40" i="9" s="1"/>
  <c r="P28" i="20"/>
  <c r="P43" i="9" s="1"/>
  <c r="P28" i="4"/>
  <c r="P42" i="9" s="1"/>
  <c r="P29" i="22"/>
  <c r="P39" i="9" s="1"/>
  <c r="P28" i="18"/>
  <c r="P28" i="19"/>
  <c r="P41" i="9" s="1"/>
  <c r="P27" i="21"/>
  <c r="P34" i="8"/>
  <c r="P27" i="10"/>
  <c r="P39" i="8" s="1"/>
  <c r="P27" i="16"/>
  <c r="P31" i="21"/>
  <c r="P40" i="8" s="1"/>
  <c r="P41" i="8" l="1"/>
  <c r="P43" i="8" s="1"/>
  <c r="Q4" i="2"/>
  <c r="Q37" i="2"/>
  <c r="Q5" i="2"/>
  <c r="Q6" i="2"/>
  <c r="Q7" i="2"/>
  <c r="Q8" i="2"/>
  <c r="Q9" i="2"/>
  <c r="Q12" i="2" l="1"/>
  <c r="P17" i="20"/>
  <c r="P17" i="4"/>
  <c r="P17" i="18"/>
  <c r="P17" i="17"/>
  <c r="P17" i="8"/>
  <c r="P17" i="9"/>
  <c r="P17" i="19"/>
  <c r="P17" i="10"/>
  <c r="P17" i="1"/>
  <c r="P17" i="16"/>
  <c r="P17" i="3"/>
  <c r="P17" i="21"/>
  <c r="P20" i="4"/>
  <c r="P20" i="20"/>
  <c r="P20" i="19"/>
  <c r="P20" i="10"/>
  <c r="P20" i="1"/>
  <c r="P20" i="21"/>
  <c r="P20" i="16"/>
  <c r="P20" i="3"/>
  <c r="P20" i="9"/>
  <c r="P20" i="18"/>
  <c r="P20" i="17"/>
  <c r="P20" i="8"/>
  <c r="P19" i="4"/>
  <c r="P19" i="20"/>
  <c r="P19" i="16"/>
  <c r="P19" i="3"/>
  <c r="P19" i="18"/>
  <c r="P19" i="17"/>
  <c r="P19" i="19"/>
  <c r="P19" i="1"/>
  <c r="P19" i="9"/>
  <c r="P19" i="21"/>
  <c r="P19" i="8"/>
  <c r="P19" i="10"/>
  <c r="P16" i="4"/>
  <c r="P16" i="20"/>
  <c r="P16" i="19"/>
  <c r="P22" i="19" s="1"/>
  <c r="P16" i="10"/>
  <c r="P16" i="1"/>
  <c r="P16" i="18"/>
  <c r="P16" i="8"/>
  <c r="P16" i="16"/>
  <c r="P16" i="3"/>
  <c r="P16" i="9"/>
  <c r="P16" i="21"/>
  <c r="P16" i="17"/>
  <c r="P21" i="20"/>
  <c r="P21" i="4"/>
  <c r="P21" i="18"/>
  <c r="P21" i="17"/>
  <c r="P21" i="8"/>
  <c r="P21" i="16"/>
  <c r="P21" i="21"/>
  <c r="P21" i="19"/>
  <c r="P21" i="10"/>
  <c r="P21" i="1"/>
  <c r="P21" i="3"/>
  <c r="P21" i="9"/>
  <c r="P18" i="4"/>
  <c r="P18" i="20"/>
  <c r="P18" i="9"/>
  <c r="P18" i="21"/>
  <c r="P18" i="1"/>
  <c r="P18" i="3"/>
  <c r="P18" i="18"/>
  <c r="P18" i="17"/>
  <c r="P18" i="8"/>
  <c r="P18" i="19"/>
  <c r="P18" i="10"/>
  <c r="P18" i="16"/>
  <c r="Q10" i="2"/>
  <c r="P22" i="10" s="1"/>
  <c r="L65" i="23"/>
  <c r="M65" i="23"/>
  <c r="L66" i="23"/>
  <c r="M66" i="23"/>
  <c r="L67" i="23"/>
  <c r="M67" i="23"/>
  <c r="L68" i="23"/>
  <c r="M68" i="23"/>
  <c r="L58" i="23"/>
  <c r="M58" i="23"/>
  <c r="L46" i="23"/>
  <c r="M46" i="23"/>
  <c r="L34" i="23"/>
  <c r="L69" i="23" s="1"/>
  <c r="M34" i="23"/>
  <c r="M69" i="23" s="1"/>
  <c r="L22" i="23"/>
  <c r="M22" i="23"/>
  <c r="L31" i="9"/>
  <c r="M28" i="8"/>
  <c r="M23" i="23" l="1"/>
  <c r="N23" i="23"/>
  <c r="P22" i="8"/>
  <c r="P22" i="21"/>
  <c r="P22" i="9"/>
  <c r="P22" i="20"/>
  <c r="P22" i="3"/>
  <c r="P22" i="1"/>
  <c r="P22" i="4"/>
  <c r="P22" i="18"/>
  <c r="P22" i="17"/>
  <c r="P22" i="16"/>
  <c r="L64" i="23"/>
  <c r="M64" i="23"/>
  <c r="L5" i="23"/>
  <c r="M5" i="23"/>
  <c r="K28" i="1"/>
  <c r="L63" i="23" l="1"/>
  <c r="M63" i="23"/>
  <c r="M4" i="23"/>
  <c r="M6" i="23"/>
  <c r="M7" i="23"/>
  <c r="M8" i="23"/>
  <c r="M9" i="23"/>
  <c r="L6" i="23"/>
  <c r="L7" i="23"/>
  <c r="L8" i="23"/>
  <c r="L9" i="23"/>
  <c r="L4" i="23"/>
  <c r="O28" i="9" l="1"/>
  <c r="O29" i="9"/>
  <c r="O30" i="9"/>
  <c r="O31" i="9"/>
  <c r="O32" i="9"/>
  <c r="O33" i="9"/>
  <c r="O10" i="20"/>
  <c r="O10" i="4"/>
  <c r="O10" i="19"/>
  <c r="O22" i="22"/>
  <c r="O10" i="22"/>
  <c r="O10" i="18"/>
  <c r="O10" i="9"/>
  <c r="O28" i="8"/>
  <c r="O29" i="8"/>
  <c r="O30" i="8"/>
  <c r="O31" i="8"/>
  <c r="O32" i="8"/>
  <c r="O33" i="8"/>
  <c r="O10" i="17"/>
  <c r="O10" i="21"/>
  <c r="O10" i="16"/>
  <c r="O10" i="10"/>
  <c r="O31" i="1"/>
  <c r="O10" i="8"/>
  <c r="O28" i="1"/>
  <c r="O29" i="1"/>
  <c r="O30" i="1"/>
  <c r="O32" i="1"/>
  <c r="O33" i="1"/>
  <c r="P11" i="21" l="1"/>
  <c r="O33" i="22"/>
  <c r="O34" i="22"/>
  <c r="O40" i="9" s="1"/>
  <c r="O27" i="21"/>
  <c r="O40" i="22"/>
  <c r="O28" i="22"/>
  <c r="O34" i="9"/>
  <c r="O29" i="22"/>
  <c r="O39" i="9" s="1"/>
  <c r="O28" i="19"/>
  <c r="O41" i="9" s="1"/>
  <c r="O28" i="4"/>
  <c r="O42" i="9" s="1"/>
  <c r="O28" i="20"/>
  <c r="O43" i="9" s="1"/>
  <c r="O28" i="18"/>
  <c r="O27" i="10"/>
  <c r="O39" i="8" s="1"/>
  <c r="O34" i="8"/>
  <c r="O27" i="17"/>
  <c r="O42" i="8" s="1"/>
  <c r="O10" i="26"/>
  <c r="O31" i="21"/>
  <c r="O40" i="8" s="1"/>
  <c r="O27" i="16"/>
  <c r="O34" i="1"/>
  <c r="O41" i="8" l="1"/>
  <c r="O43" i="8" s="1"/>
  <c r="O4" i="2"/>
  <c r="P4" i="2"/>
  <c r="P5" i="2"/>
  <c r="P6" i="2"/>
  <c r="P7" i="2"/>
  <c r="P8" i="2"/>
  <c r="P9" i="2"/>
  <c r="P37" i="2"/>
  <c r="O17" i="16" l="1"/>
  <c r="O17" i="4"/>
  <c r="O17" i="18"/>
  <c r="O17" i="17"/>
  <c r="O17" i="10"/>
  <c r="O17" i="8"/>
  <c r="O17" i="19"/>
  <c r="O17" i="9"/>
  <c r="O17" i="21"/>
  <c r="O17" i="1"/>
  <c r="O17" i="3"/>
  <c r="O17" i="20"/>
  <c r="O21" i="16"/>
  <c r="O21" i="4"/>
  <c r="O21" i="18"/>
  <c r="O21" i="17"/>
  <c r="O21" i="3"/>
  <c r="O21" i="19"/>
  <c r="O21" i="9"/>
  <c r="O21" i="21"/>
  <c r="O21" i="1"/>
  <c r="O21" i="20"/>
  <c r="O21" i="10"/>
  <c r="O21" i="8"/>
  <c r="O20" i="19"/>
  <c r="O20" i="9"/>
  <c r="O20" i="21"/>
  <c r="O20" i="1"/>
  <c r="O20" i="20"/>
  <c r="O20" i="4"/>
  <c r="O20" i="18"/>
  <c r="O20" i="17"/>
  <c r="O20" i="3"/>
  <c r="O20" i="10"/>
  <c r="O20" i="8"/>
  <c r="O20" i="16"/>
  <c r="P10" i="2"/>
  <c r="O22" i="10" s="1"/>
  <c r="P12" i="2"/>
  <c r="O16" i="19"/>
  <c r="O16" i="9"/>
  <c r="O16" i="21"/>
  <c r="O16" i="1"/>
  <c r="O16" i="20"/>
  <c r="O16" i="10"/>
  <c r="O16" i="8"/>
  <c r="O16" i="16"/>
  <c r="O16" i="4"/>
  <c r="O16" i="18"/>
  <c r="O16" i="17"/>
  <c r="O16" i="3"/>
  <c r="O19" i="4"/>
  <c r="O19" i="18"/>
  <c r="O19" i="17"/>
  <c r="O19" i="3"/>
  <c r="O19" i="16"/>
  <c r="O19" i="9"/>
  <c r="O19" i="20"/>
  <c r="O19" i="10"/>
  <c r="O19" i="8"/>
  <c r="O19" i="19"/>
  <c r="O19" i="21"/>
  <c r="O19" i="1"/>
  <c r="O18" i="20"/>
  <c r="O18" i="10"/>
  <c r="O18" i="8"/>
  <c r="O18" i="19"/>
  <c r="O18" i="21"/>
  <c r="O18" i="1"/>
  <c r="O18" i="18"/>
  <c r="O18" i="3"/>
  <c r="O18" i="16"/>
  <c r="O18" i="9"/>
  <c r="O18" i="4"/>
  <c r="O18" i="17"/>
  <c r="C63" i="23"/>
  <c r="D63" i="23"/>
  <c r="E63" i="23"/>
  <c r="F63" i="23"/>
  <c r="G63" i="23"/>
  <c r="H63" i="23"/>
  <c r="I63" i="23"/>
  <c r="J63" i="23"/>
  <c r="K63" i="23"/>
  <c r="C64" i="23"/>
  <c r="D64" i="23"/>
  <c r="E64" i="23"/>
  <c r="F64" i="23"/>
  <c r="G64" i="23"/>
  <c r="H64" i="23"/>
  <c r="I64" i="23"/>
  <c r="J64" i="23"/>
  <c r="K64" i="23"/>
  <c r="C65" i="23"/>
  <c r="D65" i="23"/>
  <c r="E65" i="23"/>
  <c r="F65" i="23"/>
  <c r="G65" i="23"/>
  <c r="H65" i="23"/>
  <c r="I65" i="23"/>
  <c r="J65" i="23"/>
  <c r="K65" i="23"/>
  <c r="C66" i="23"/>
  <c r="D66" i="23"/>
  <c r="E66" i="23"/>
  <c r="F66" i="23"/>
  <c r="G66" i="23"/>
  <c r="H66" i="23"/>
  <c r="I66" i="23"/>
  <c r="J66" i="23"/>
  <c r="K66" i="23"/>
  <c r="C67" i="23"/>
  <c r="D67" i="23"/>
  <c r="E67" i="23"/>
  <c r="F67" i="23"/>
  <c r="G67" i="23"/>
  <c r="H67" i="23"/>
  <c r="I67" i="23"/>
  <c r="J67" i="23"/>
  <c r="K67" i="23"/>
  <c r="C68" i="23"/>
  <c r="D68" i="23"/>
  <c r="E68" i="23"/>
  <c r="F68" i="23"/>
  <c r="G68" i="23"/>
  <c r="H68" i="23"/>
  <c r="I68" i="23"/>
  <c r="J68" i="23"/>
  <c r="K68" i="23"/>
  <c r="B64" i="23"/>
  <c r="B65" i="23"/>
  <c r="B66" i="23"/>
  <c r="B67" i="23"/>
  <c r="B68" i="23"/>
  <c r="B63" i="23"/>
  <c r="O22" i="19" l="1"/>
  <c r="O22" i="20"/>
  <c r="O22" i="3"/>
  <c r="O22" i="1"/>
  <c r="O22" i="17"/>
  <c r="O22" i="8"/>
  <c r="O22" i="21"/>
  <c r="O22" i="4"/>
  <c r="O22" i="16"/>
  <c r="O22" i="18"/>
  <c r="O22" i="9"/>
  <c r="C58" i="23"/>
  <c r="D58" i="23"/>
  <c r="E58" i="23"/>
  <c r="F58" i="23"/>
  <c r="G58" i="23"/>
  <c r="H58" i="23"/>
  <c r="I58" i="23"/>
  <c r="J58" i="23"/>
  <c r="K58" i="23"/>
  <c r="B58" i="23"/>
  <c r="K34" i="23"/>
  <c r="C34" i="23"/>
  <c r="D34" i="23"/>
  <c r="E34" i="23"/>
  <c r="F34" i="23"/>
  <c r="G34" i="23"/>
  <c r="H34" i="23"/>
  <c r="I34" i="23"/>
  <c r="J34" i="23"/>
  <c r="B34" i="23"/>
  <c r="C22" i="23"/>
  <c r="C23" i="23" s="1"/>
  <c r="D22" i="23"/>
  <c r="E22" i="23"/>
  <c r="E23" i="23" s="1"/>
  <c r="F22" i="23"/>
  <c r="F23" i="23" s="1"/>
  <c r="G22" i="23"/>
  <c r="H22" i="23"/>
  <c r="H23" i="23" s="1"/>
  <c r="I22" i="23"/>
  <c r="J22" i="23"/>
  <c r="J23" i="23" s="1"/>
  <c r="K22" i="23"/>
  <c r="B22" i="23"/>
  <c r="B23" i="23" s="1"/>
  <c r="C46" i="23"/>
  <c r="D46" i="23"/>
  <c r="E46" i="23"/>
  <c r="F46" i="23"/>
  <c r="G46" i="23"/>
  <c r="H46" i="23"/>
  <c r="I46" i="23"/>
  <c r="J46" i="23"/>
  <c r="K46" i="23"/>
  <c r="B46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I23" i="23" l="1"/>
  <c r="K23" i="23"/>
  <c r="L23" i="23"/>
  <c r="G23" i="23"/>
  <c r="D23" i="23"/>
  <c r="H69" i="23"/>
  <c r="D69" i="23"/>
  <c r="J69" i="23"/>
  <c r="F69" i="23"/>
  <c r="B69" i="23"/>
  <c r="G69" i="23"/>
  <c r="C69" i="23"/>
  <c r="K69" i="23"/>
  <c r="I69" i="23"/>
  <c r="E69" i="23"/>
  <c r="L75" i="23"/>
  <c r="L76" i="23"/>
  <c r="L78" i="23"/>
  <c r="L77" i="23"/>
  <c r="M75" i="23"/>
  <c r="M76" i="23"/>
  <c r="M78" i="23"/>
  <c r="M77" i="23"/>
  <c r="B75" i="23"/>
  <c r="J75" i="23"/>
  <c r="H75" i="23"/>
  <c r="F75" i="23"/>
  <c r="D75" i="23"/>
  <c r="B76" i="23"/>
  <c r="I76" i="23"/>
  <c r="G76" i="23"/>
  <c r="E76" i="23"/>
  <c r="C76" i="23"/>
  <c r="B78" i="23"/>
  <c r="J78" i="23"/>
  <c r="H78" i="23"/>
  <c r="F78" i="23"/>
  <c r="D78" i="23"/>
  <c r="K77" i="23"/>
  <c r="K75" i="23"/>
  <c r="I75" i="23"/>
  <c r="G75" i="23"/>
  <c r="E75" i="23"/>
  <c r="C75" i="23"/>
  <c r="J76" i="23"/>
  <c r="H76" i="23"/>
  <c r="F76" i="23"/>
  <c r="D76" i="23"/>
  <c r="K76" i="23"/>
  <c r="K78" i="23"/>
  <c r="I78" i="23"/>
  <c r="G78" i="23"/>
  <c r="E78" i="23"/>
  <c r="C78" i="23"/>
  <c r="I77" i="23"/>
  <c r="G77" i="23"/>
  <c r="E77" i="23"/>
  <c r="C77" i="23"/>
  <c r="B77" i="23"/>
  <c r="J77" i="23"/>
  <c r="H77" i="23"/>
  <c r="F77" i="23"/>
  <c r="D77" i="23"/>
  <c r="K79" i="23" l="1"/>
  <c r="K80" i="23" s="1"/>
  <c r="J79" i="23"/>
  <c r="J80" i="23" s="1"/>
  <c r="F79" i="23"/>
  <c r="F80" i="23" s="1"/>
  <c r="M79" i="23"/>
  <c r="M80" i="23" s="1"/>
  <c r="L79" i="23"/>
  <c r="L80" i="23" s="1"/>
  <c r="D79" i="23"/>
  <c r="D80" i="23" s="1"/>
  <c r="H79" i="23"/>
  <c r="H80" i="23" s="1"/>
  <c r="B79" i="23"/>
  <c r="B80" i="23" s="1"/>
  <c r="E79" i="23"/>
  <c r="E80" i="23" s="1"/>
  <c r="I79" i="23"/>
  <c r="I80" i="23" s="1"/>
  <c r="C79" i="23"/>
  <c r="C80" i="23" s="1"/>
  <c r="G79" i="23"/>
  <c r="G80" i="23" s="1"/>
  <c r="L28" i="8"/>
  <c r="N28" i="8"/>
  <c r="L29" i="8"/>
  <c r="M29" i="8"/>
  <c r="N29" i="8"/>
  <c r="L30" i="8"/>
  <c r="M30" i="8"/>
  <c r="N30" i="8"/>
  <c r="L31" i="8"/>
  <c r="M31" i="8"/>
  <c r="N31" i="8"/>
  <c r="L32" i="8"/>
  <c r="M32" i="8"/>
  <c r="N32" i="8"/>
  <c r="L33" i="8"/>
  <c r="M33" i="8"/>
  <c r="N33" i="8"/>
  <c r="N34" i="8" l="1"/>
  <c r="M34" i="8"/>
  <c r="L34" i="8"/>
  <c r="B10" i="21"/>
  <c r="C28" i="1" l="1"/>
  <c r="D28" i="1"/>
  <c r="E28" i="1"/>
  <c r="F28" i="1"/>
  <c r="G28" i="1"/>
  <c r="H28" i="1"/>
  <c r="I28" i="1"/>
  <c r="J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C30" i="1"/>
  <c r="D30" i="1"/>
  <c r="E30" i="1"/>
  <c r="F30" i="1"/>
  <c r="G30" i="1"/>
  <c r="H30" i="1"/>
  <c r="I30" i="1"/>
  <c r="J30" i="1"/>
  <c r="K30" i="1"/>
  <c r="L30" i="1"/>
  <c r="M30" i="1"/>
  <c r="N30" i="1"/>
  <c r="C31" i="1"/>
  <c r="D31" i="1"/>
  <c r="E31" i="1"/>
  <c r="F31" i="1"/>
  <c r="G31" i="1"/>
  <c r="H31" i="1"/>
  <c r="I31" i="1"/>
  <c r="J31" i="1"/>
  <c r="K31" i="1"/>
  <c r="L31" i="1"/>
  <c r="M31" i="1"/>
  <c r="N31" i="1"/>
  <c r="C32" i="1"/>
  <c r="D32" i="1"/>
  <c r="E32" i="1"/>
  <c r="F32" i="1"/>
  <c r="G32" i="1"/>
  <c r="H32" i="1"/>
  <c r="I32" i="1"/>
  <c r="J32" i="1"/>
  <c r="K32" i="1"/>
  <c r="L32" i="1"/>
  <c r="M32" i="1"/>
  <c r="N32" i="1"/>
  <c r="C33" i="1"/>
  <c r="D33" i="1"/>
  <c r="E33" i="1"/>
  <c r="F33" i="1"/>
  <c r="G33" i="1"/>
  <c r="H33" i="1"/>
  <c r="I33" i="1"/>
  <c r="J33" i="1"/>
  <c r="K33" i="1"/>
  <c r="L33" i="1"/>
  <c r="M33" i="1"/>
  <c r="N33" i="1"/>
  <c r="B29" i="1"/>
  <c r="B30" i="1"/>
  <c r="B31" i="1"/>
  <c r="B32" i="1"/>
  <c r="B33" i="1"/>
  <c r="B28" i="1"/>
  <c r="C28" i="9"/>
  <c r="D28" i="9"/>
  <c r="E28" i="9"/>
  <c r="F28" i="9"/>
  <c r="G28" i="9"/>
  <c r="H28" i="9"/>
  <c r="I28" i="9"/>
  <c r="J28" i="9"/>
  <c r="K28" i="9"/>
  <c r="L28" i="9"/>
  <c r="M28" i="9"/>
  <c r="N28" i="9"/>
  <c r="C29" i="9"/>
  <c r="D29" i="9"/>
  <c r="E29" i="9"/>
  <c r="F29" i="9"/>
  <c r="G29" i="9"/>
  <c r="H29" i="9"/>
  <c r="I29" i="9"/>
  <c r="J29" i="9"/>
  <c r="K29" i="9"/>
  <c r="L29" i="9"/>
  <c r="M29" i="9"/>
  <c r="N29" i="9"/>
  <c r="C30" i="9"/>
  <c r="D30" i="9"/>
  <c r="E30" i="9"/>
  <c r="F30" i="9"/>
  <c r="G30" i="9"/>
  <c r="H30" i="9"/>
  <c r="I30" i="9"/>
  <c r="J30" i="9"/>
  <c r="K30" i="9"/>
  <c r="L30" i="9"/>
  <c r="M30" i="9"/>
  <c r="N30" i="9"/>
  <c r="C31" i="9"/>
  <c r="D31" i="9"/>
  <c r="E31" i="9"/>
  <c r="F31" i="9"/>
  <c r="G31" i="9"/>
  <c r="H31" i="9"/>
  <c r="I31" i="9"/>
  <c r="J31" i="9"/>
  <c r="K31" i="9"/>
  <c r="M31" i="9"/>
  <c r="N31" i="9"/>
  <c r="C32" i="9"/>
  <c r="D32" i="9"/>
  <c r="E32" i="9"/>
  <c r="F32" i="9"/>
  <c r="G32" i="9"/>
  <c r="H32" i="9"/>
  <c r="I32" i="9"/>
  <c r="J32" i="9"/>
  <c r="K32" i="9"/>
  <c r="L32" i="9"/>
  <c r="M32" i="9"/>
  <c r="N32" i="9"/>
  <c r="C33" i="9"/>
  <c r="D33" i="9"/>
  <c r="E33" i="9"/>
  <c r="F33" i="9"/>
  <c r="G33" i="9"/>
  <c r="H33" i="9"/>
  <c r="I33" i="9"/>
  <c r="J33" i="9"/>
  <c r="K33" i="9"/>
  <c r="L33" i="9"/>
  <c r="M33" i="9"/>
  <c r="N33" i="9"/>
  <c r="B29" i="9"/>
  <c r="B30" i="9"/>
  <c r="B31" i="9"/>
  <c r="B32" i="9"/>
  <c r="B33" i="9"/>
  <c r="B28" i="9"/>
  <c r="C28" i="8"/>
  <c r="D28" i="8"/>
  <c r="E28" i="8"/>
  <c r="F28" i="8"/>
  <c r="G28" i="8"/>
  <c r="H28" i="8"/>
  <c r="I28" i="8"/>
  <c r="J28" i="8"/>
  <c r="K28" i="8"/>
  <c r="C29" i="8"/>
  <c r="D29" i="8"/>
  <c r="E29" i="8"/>
  <c r="F29" i="8"/>
  <c r="G29" i="8"/>
  <c r="H29" i="8"/>
  <c r="I29" i="8"/>
  <c r="J29" i="8"/>
  <c r="K29" i="8"/>
  <c r="C30" i="8"/>
  <c r="D30" i="8"/>
  <c r="E30" i="8"/>
  <c r="F30" i="8"/>
  <c r="G30" i="8"/>
  <c r="H30" i="8"/>
  <c r="I30" i="8"/>
  <c r="J30" i="8"/>
  <c r="K30" i="8"/>
  <c r="C31" i="8"/>
  <c r="D31" i="8"/>
  <c r="E31" i="8"/>
  <c r="F31" i="8"/>
  <c r="G31" i="8"/>
  <c r="H31" i="8"/>
  <c r="I31" i="8"/>
  <c r="J31" i="8"/>
  <c r="K31" i="8"/>
  <c r="C32" i="8"/>
  <c r="D32" i="8"/>
  <c r="E32" i="8"/>
  <c r="F32" i="8"/>
  <c r="G32" i="8"/>
  <c r="H32" i="8"/>
  <c r="I32" i="8"/>
  <c r="J32" i="8"/>
  <c r="K32" i="8"/>
  <c r="C33" i="8"/>
  <c r="D33" i="8"/>
  <c r="E33" i="8"/>
  <c r="F33" i="8"/>
  <c r="G33" i="8"/>
  <c r="H33" i="8"/>
  <c r="I33" i="8"/>
  <c r="J33" i="8"/>
  <c r="K33" i="8"/>
  <c r="B29" i="8"/>
  <c r="B30" i="8"/>
  <c r="B31" i="8"/>
  <c r="B32" i="8"/>
  <c r="B33" i="8"/>
  <c r="B28" i="8"/>
  <c r="I34" i="9" l="1"/>
  <c r="D34" i="8"/>
  <c r="H34" i="8"/>
  <c r="K34" i="9"/>
  <c r="G34" i="9"/>
  <c r="C34" i="9"/>
  <c r="E34" i="9"/>
  <c r="J34" i="8"/>
  <c r="F34" i="8"/>
  <c r="K34" i="8"/>
  <c r="C34" i="8"/>
  <c r="B34" i="8"/>
  <c r="I34" i="8"/>
  <c r="E34" i="8"/>
  <c r="G34" i="8"/>
  <c r="M34" i="9"/>
  <c r="F34" i="9"/>
  <c r="D34" i="9"/>
  <c r="N34" i="9"/>
  <c r="L34" i="9"/>
  <c r="J34" i="9"/>
  <c r="H34" i="9"/>
  <c r="B34" i="9"/>
  <c r="N10" i="21" l="1"/>
  <c r="M10" i="21"/>
  <c r="L10" i="21"/>
  <c r="K10" i="21"/>
  <c r="J10" i="21"/>
  <c r="I10" i="21"/>
  <c r="H10" i="21"/>
  <c r="G10" i="21"/>
  <c r="G11" i="21" s="1"/>
  <c r="F10" i="21"/>
  <c r="E10" i="21"/>
  <c r="D10" i="21"/>
  <c r="C10" i="21"/>
  <c r="C11" i="21" s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K11" i="21" l="1"/>
  <c r="H11" i="21"/>
  <c r="E11" i="21"/>
  <c r="I11" i="21"/>
  <c r="M11" i="21"/>
  <c r="D11" i="21"/>
  <c r="L11" i="21"/>
  <c r="F11" i="21"/>
  <c r="J11" i="21"/>
  <c r="N11" i="21"/>
  <c r="O11" i="21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B10" i="8"/>
  <c r="B31" i="21" s="1"/>
  <c r="B40" i="8" s="1"/>
  <c r="N10" i="16"/>
  <c r="N27" i="21" s="1"/>
  <c r="M10" i="16"/>
  <c r="L10" i="16"/>
  <c r="K10" i="16"/>
  <c r="K27" i="21" s="1"/>
  <c r="J10" i="16"/>
  <c r="J27" i="21" s="1"/>
  <c r="I10" i="16"/>
  <c r="I27" i="21" s="1"/>
  <c r="H10" i="16"/>
  <c r="H27" i="21" s="1"/>
  <c r="G10" i="16"/>
  <c r="G27" i="21" s="1"/>
  <c r="F10" i="16"/>
  <c r="F27" i="21" s="1"/>
  <c r="E10" i="16"/>
  <c r="E27" i="21" s="1"/>
  <c r="D10" i="16"/>
  <c r="D27" i="21" s="1"/>
  <c r="C10" i="16"/>
  <c r="C27" i="21" s="1"/>
  <c r="B10" i="16"/>
  <c r="L27" i="21" l="1"/>
  <c r="B27" i="16"/>
  <c r="B27" i="21"/>
  <c r="M27" i="21"/>
  <c r="B27" i="17"/>
  <c r="B42" i="8" s="1"/>
  <c r="N10" i="9" l="1"/>
  <c r="M10" i="9"/>
  <c r="L10" i="9"/>
  <c r="K10" i="9"/>
  <c r="J10" i="9"/>
  <c r="I10" i="9"/>
  <c r="H10" i="9"/>
  <c r="G10" i="9"/>
  <c r="F10" i="9"/>
  <c r="E10" i="9"/>
  <c r="D10" i="9"/>
  <c r="C10" i="9"/>
  <c r="B10" i="9"/>
  <c r="N10" i="8"/>
  <c r="M10" i="8"/>
  <c r="L10" i="8"/>
  <c r="K10" i="8"/>
  <c r="J10" i="8"/>
  <c r="I10" i="8"/>
  <c r="H10" i="8"/>
  <c r="G10" i="8"/>
  <c r="F10" i="8"/>
  <c r="E10" i="8"/>
  <c r="D10" i="8"/>
  <c r="C10" i="8"/>
  <c r="N10" i="3"/>
  <c r="N20" i="26" s="1"/>
  <c r="M10" i="3"/>
  <c r="L10" i="3"/>
  <c r="K10" i="3"/>
  <c r="J10" i="3"/>
  <c r="I10" i="3"/>
  <c r="H10" i="3"/>
  <c r="G10" i="3"/>
  <c r="F10" i="3"/>
  <c r="E10" i="3"/>
  <c r="D10" i="3"/>
  <c r="C10" i="3"/>
  <c r="B10" i="3"/>
  <c r="E10" i="26" l="1"/>
  <c r="E20" i="26"/>
  <c r="M20" i="26"/>
  <c r="M10" i="26"/>
  <c r="F20" i="26"/>
  <c r="F10" i="26"/>
  <c r="C10" i="26"/>
  <c r="C20" i="26"/>
  <c r="G20" i="26"/>
  <c r="G10" i="26"/>
  <c r="K20" i="26"/>
  <c r="K10" i="26"/>
  <c r="D10" i="26"/>
  <c r="D20" i="26"/>
  <c r="H20" i="26"/>
  <c r="H10" i="26"/>
  <c r="L20" i="26"/>
  <c r="L10" i="26"/>
  <c r="I20" i="26"/>
  <c r="I10" i="26"/>
  <c r="B10" i="26"/>
  <c r="B20" i="26"/>
  <c r="J20" i="26"/>
  <c r="J10" i="26"/>
  <c r="N10" i="26"/>
  <c r="C27" i="17"/>
  <c r="C42" i="8" s="1"/>
  <c r="C31" i="21"/>
  <c r="C40" i="8" s="1"/>
  <c r="E27" i="17"/>
  <c r="E42" i="8" s="1"/>
  <c r="E31" i="21"/>
  <c r="E40" i="8" s="1"/>
  <c r="G27" i="17"/>
  <c r="G42" i="8" s="1"/>
  <c r="G31" i="21"/>
  <c r="G40" i="8" s="1"/>
  <c r="I27" i="17"/>
  <c r="I42" i="8" s="1"/>
  <c r="I31" i="21"/>
  <c r="I40" i="8" s="1"/>
  <c r="K27" i="17"/>
  <c r="K42" i="8" s="1"/>
  <c r="K31" i="21"/>
  <c r="K40" i="8" s="1"/>
  <c r="M31" i="21"/>
  <c r="M40" i="8" s="1"/>
  <c r="M27" i="16"/>
  <c r="M27" i="17"/>
  <c r="M42" i="8" s="1"/>
  <c r="L28" i="4"/>
  <c r="L42" i="9" s="1"/>
  <c r="L28" i="19"/>
  <c r="L41" i="9" s="1"/>
  <c r="L28" i="18"/>
  <c r="N28" i="19"/>
  <c r="N28" i="18"/>
  <c r="N28" i="4"/>
  <c r="N42" i="9" s="1"/>
  <c r="D27" i="17"/>
  <c r="D42" i="8" s="1"/>
  <c r="D31" i="21"/>
  <c r="D40" i="8" s="1"/>
  <c r="F27" i="17"/>
  <c r="F42" i="8" s="1"/>
  <c r="F31" i="21"/>
  <c r="F40" i="8" s="1"/>
  <c r="H27" i="17"/>
  <c r="H42" i="8" s="1"/>
  <c r="H31" i="21"/>
  <c r="H40" i="8" s="1"/>
  <c r="J27" i="17"/>
  <c r="J42" i="8" s="1"/>
  <c r="J31" i="21"/>
  <c r="J40" i="8" s="1"/>
  <c r="L31" i="21"/>
  <c r="L40" i="8" s="1"/>
  <c r="L27" i="16"/>
  <c r="L27" i="17"/>
  <c r="L42" i="8" s="1"/>
  <c r="N27" i="16"/>
  <c r="N31" i="21"/>
  <c r="N40" i="8" s="1"/>
  <c r="N27" i="17"/>
  <c r="N42" i="8" s="1"/>
  <c r="M28" i="4"/>
  <c r="M42" i="9" s="1"/>
  <c r="M28" i="19"/>
  <c r="M41" i="9" s="1"/>
  <c r="M28" i="18"/>
  <c r="B28" i="4"/>
  <c r="B42" i="9" s="1"/>
  <c r="B28" i="19"/>
  <c r="B41" i="9" s="1"/>
  <c r="B28" i="18"/>
  <c r="D28" i="19"/>
  <c r="D41" i="9" s="1"/>
  <c r="D28" i="18"/>
  <c r="D28" i="4"/>
  <c r="D42" i="9" s="1"/>
  <c r="F28" i="4"/>
  <c r="F42" i="9" s="1"/>
  <c r="F28" i="19"/>
  <c r="F41" i="9" s="1"/>
  <c r="F28" i="18"/>
  <c r="H28" i="19"/>
  <c r="H41" i="9" s="1"/>
  <c r="H28" i="18"/>
  <c r="H28" i="4"/>
  <c r="H42" i="9" s="1"/>
  <c r="J28" i="4"/>
  <c r="J42" i="9" s="1"/>
  <c r="J28" i="19"/>
  <c r="J41" i="9" s="1"/>
  <c r="J28" i="18"/>
  <c r="C28" i="18"/>
  <c r="C28" i="19"/>
  <c r="C41" i="9" s="1"/>
  <c r="C28" i="4"/>
  <c r="C42" i="9" s="1"/>
  <c r="E28" i="4"/>
  <c r="E42" i="9" s="1"/>
  <c r="E28" i="18"/>
  <c r="E28" i="19"/>
  <c r="E41" i="9" s="1"/>
  <c r="G28" i="18"/>
  <c r="G28" i="19"/>
  <c r="G41" i="9" s="1"/>
  <c r="G28" i="4"/>
  <c r="G42" i="9" s="1"/>
  <c r="I28" i="4"/>
  <c r="I42" i="9" s="1"/>
  <c r="I28" i="18"/>
  <c r="I28" i="19"/>
  <c r="I41" i="9" s="1"/>
  <c r="K28" i="18"/>
  <c r="K28" i="19"/>
  <c r="K41" i="9" s="1"/>
  <c r="K28" i="4"/>
  <c r="K42" i="9" s="1"/>
  <c r="C27" i="16"/>
  <c r="E27" i="16"/>
  <c r="G27" i="16"/>
  <c r="I27" i="16"/>
  <c r="K27" i="16"/>
  <c r="D27" i="16"/>
  <c r="F27" i="16"/>
  <c r="H27" i="16"/>
  <c r="J27" i="16"/>
  <c r="N22" i="22"/>
  <c r="M22" i="22"/>
  <c r="L22" i="22"/>
  <c r="K22" i="22"/>
  <c r="K33" i="22" s="1"/>
  <c r="J22" i="22"/>
  <c r="J33" i="22" s="1"/>
  <c r="I22" i="22"/>
  <c r="I33" i="22" s="1"/>
  <c r="H22" i="22"/>
  <c r="G22" i="22"/>
  <c r="G33" i="22" s="1"/>
  <c r="F22" i="22"/>
  <c r="F33" i="22" s="1"/>
  <c r="E22" i="22"/>
  <c r="E33" i="22" s="1"/>
  <c r="D22" i="22"/>
  <c r="D33" i="22" s="1"/>
  <c r="C22" i="22"/>
  <c r="C33" i="22" s="1"/>
  <c r="B22" i="22"/>
  <c r="B33" i="22" s="1"/>
  <c r="N10" i="22"/>
  <c r="M10" i="22"/>
  <c r="L10" i="22"/>
  <c r="L40" i="22" s="1"/>
  <c r="K10" i="22"/>
  <c r="J10" i="22"/>
  <c r="I10" i="22"/>
  <c r="I40" i="22" s="1"/>
  <c r="H10" i="22"/>
  <c r="G10" i="22"/>
  <c r="F10" i="22"/>
  <c r="E10" i="22"/>
  <c r="D10" i="22"/>
  <c r="C10" i="22"/>
  <c r="B10" i="22"/>
  <c r="M22" i="13"/>
  <c r="L22" i="13"/>
  <c r="K22" i="13"/>
  <c r="J22" i="13"/>
  <c r="I22" i="13"/>
  <c r="H22" i="13"/>
  <c r="G22" i="13"/>
  <c r="F22" i="13"/>
  <c r="E22" i="13"/>
  <c r="D22" i="13"/>
  <c r="C22" i="13"/>
  <c r="B22" i="13"/>
  <c r="B40" i="22" l="1"/>
  <c r="J40" i="22"/>
  <c r="D40" i="22"/>
  <c r="F40" i="22"/>
  <c r="N40" i="22"/>
  <c r="E40" i="22"/>
  <c r="E28" i="22"/>
  <c r="H33" i="22"/>
  <c r="H40" i="22"/>
  <c r="C40" i="22"/>
  <c r="G40" i="22"/>
  <c r="K40" i="22"/>
  <c r="Q44" i="9"/>
  <c r="N41" i="9"/>
  <c r="P44" i="9"/>
  <c r="O44" i="9"/>
  <c r="M33" i="22"/>
  <c r="M34" i="22"/>
  <c r="M40" i="9" s="1"/>
  <c r="L34" i="22"/>
  <c r="L40" i="9" s="1"/>
  <c r="L33" i="22"/>
  <c r="N34" i="22"/>
  <c r="N40" i="9" s="1"/>
  <c r="N33" i="22"/>
  <c r="K34" i="22"/>
  <c r="K40" i="9" s="1"/>
  <c r="I34" i="22"/>
  <c r="I40" i="9" s="1"/>
  <c r="G34" i="22"/>
  <c r="G40" i="9" s="1"/>
  <c r="E34" i="22"/>
  <c r="E40" i="9" s="1"/>
  <c r="C34" i="22"/>
  <c r="C40" i="9" s="1"/>
  <c r="J34" i="22"/>
  <c r="J40" i="9" s="1"/>
  <c r="H34" i="22"/>
  <c r="H40" i="9" s="1"/>
  <c r="F34" i="22"/>
  <c r="F40" i="9" s="1"/>
  <c r="D34" i="22"/>
  <c r="D40" i="9" s="1"/>
  <c r="B34" i="22"/>
  <c r="B40" i="9" s="1"/>
  <c r="L29" i="22"/>
  <c r="L39" i="9" s="1"/>
  <c r="L28" i="22"/>
  <c r="M40" i="22"/>
  <c r="M28" i="22"/>
  <c r="M29" i="22"/>
  <c r="M39" i="9" s="1"/>
  <c r="N28" i="22"/>
  <c r="N29" i="22"/>
  <c r="N39" i="9" s="1"/>
  <c r="B29" i="22"/>
  <c r="B39" i="9" s="1"/>
  <c r="B28" i="22"/>
  <c r="D28" i="22"/>
  <c r="D29" i="22"/>
  <c r="D39" i="9" s="1"/>
  <c r="F28" i="22"/>
  <c r="F29" i="22"/>
  <c r="F39" i="9" s="1"/>
  <c r="H28" i="22"/>
  <c r="H29" i="22"/>
  <c r="H39" i="9" s="1"/>
  <c r="J28" i="22"/>
  <c r="J29" i="22"/>
  <c r="J39" i="9" s="1"/>
  <c r="C28" i="22"/>
  <c r="C29" i="22"/>
  <c r="C39" i="9" s="1"/>
  <c r="E29" i="22"/>
  <c r="E39" i="9" s="1"/>
  <c r="G28" i="22"/>
  <c r="G29" i="22"/>
  <c r="G39" i="9" s="1"/>
  <c r="I28" i="22"/>
  <c r="I29" i="22"/>
  <c r="I39" i="9" s="1"/>
  <c r="K28" i="22"/>
  <c r="K29" i="22"/>
  <c r="K39" i="9" s="1"/>
  <c r="N10" i="20"/>
  <c r="N28" i="20" s="1"/>
  <c r="N43" i="9" s="1"/>
  <c r="M10" i="20"/>
  <c r="M28" i="20" s="1"/>
  <c r="M43" i="9" s="1"/>
  <c r="L10" i="20"/>
  <c r="L28" i="20" s="1"/>
  <c r="L43" i="9" s="1"/>
  <c r="K10" i="20"/>
  <c r="K28" i="20" s="1"/>
  <c r="K43" i="9" s="1"/>
  <c r="J10" i="20"/>
  <c r="J28" i="20" s="1"/>
  <c r="J43" i="9" s="1"/>
  <c r="I10" i="20"/>
  <c r="I28" i="20" s="1"/>
  <c r="I43" i="9" s="1"/>
  <c r="H10" i="20"/>
  <c r="H28" i="20" s="1"/>
  <c r="H43" i="9" s="1"/>
  <c r="G10" i="20"/>
  <c r="G28" i="20" s="1"/>
  <c r="G43" i="9" s="1"/>
  <c r="F10" i="20"/>
  <c r="F28" i="20" s="1"/>
  <c r="F43" i="9" s="1"/>
  <c r="E10" i="20"/>
  <c r="E28" i="20" s="1"/>
  <c r="E43" i="9" s="1"/>
  <c r="D10" i="20"/>
  <c r="D28" i="20" s="1"/>
  <c r="D43" i="9" s="1"/>
  <c r="C10" i="20"/>
  <c r="C28" i="20" s="1"/>
  <c r="C43" i="9" s="1"/>
  <c r="B10" i="20"/>
  <c r="B28" i="20" s="1"/>
  <c r="B43" i="9" s="1"/>
  <c r="L44" i="9" l="1"/>
  <c r="M44" i="9"/>
  <c r="K44" i="9"/>
  <c r="I44" i="9"/>
  <c r="G44" i="9"/>
  <c r="E44" i="9"/>
  <c r="C44" i="9"/>
  <c r="J44" i="9"/>
  <c r="H44" i="9"/>
  <c r="F44" i="9"/>
  <c r="D44" i="9"/>
  <c r="N44" i="9"/>
  <c r="B44" i="9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M10" i="13"/>
  <c r="L10" i="13"/>
  <c r="K10" i="13"/>
  <c r="J10" i="13"/>
  <c r="I10" i="13"/>
  <c r="H10" i="13"/>
  <c r="G10" i="13"/>
  <c r="F10" i="13"/>
  <c r="E10" i="13"/>
  <c r="D10" i="13"/>
  <c r="C10" i="13"/>
  <c r="B10" i="13"/>
  <c r="C5" i="2"/>
  <c r="D5" i="2"/>
  <c r="E5" i="2"/>
  <c r="F5" i="2"/>
  <c r="G5" i="2"/>
  <c r="H5" i="2"/>
  <c r="I5" i="2"/>
  <c r="J5" i="2"/>
  <c r="K5" i="2"/>
  <c r="L5" i="2"/>
  <c r="M5" i="2"/>
  <c r="N5" i="2"/>
  <c r="O5" i="2"/>
  <c r="O9" i="2"/>
  <c r="C9" i="2"/>
  <c r="D9" i="2"/>
  <c r="E9" i="2"/>
  <c r="F9" i="2"/>
  <c r="G9" i="2"/>
  <c r="H9" i="2"/>
  <c r="I9" i="2"/>
  <c r="J9" i="2"/>
  <c r="K9" i="2"/>
  <c r="L9" i="2"/>
  <c r="M9" i="2"/>
  <c r="N9" i="2"/>
  <c r="C8" i="2"/>
  <c r="D8" i="2"/>
  <c r="E8" i="2"/>
  <c r="F8" i="2"/>
  <c r="G8" i="2"/>
  <c r="H8" i="2"/>
  <c r="I8" i="2"/>
  <c r="J8" i="2"/>
  <c r="K8" i="2"/>
  <c r="L8" i="2"/>
  <c r="M8" i="2"/>
  <c r="N8" i="2"/>
  <c r="O8" i="2"/>
  <c r="C6" i="2"/>
  <c r="D6" i="2"/>
  <c r="E6" i="2"/>
  <c r="F6" i="2"/>
  <c r="G6" i="2"/>
  <c r="H6" i="2"/>
  <c r="I6" i="2"/>
  <c r="J6" i="2"/>
  <c r="K6" i="2"/>
  <c r="L6" i="2"/>
  <c r="M6" i="2"/>
  <c r="N6" i="2"/>
  <c r="O6" i="2"/>
  <c r="C4" i="2"/>
  <c r="D4" i="2"/>
  <c r="E4" i="2"/>
  <c r="F4" i="2"/>
  <c r="G4" i="2"/>
  <c r="H4" i="2"/>
  <c r="I4" i="2"/>
  <c r="J4" i="2"/>
  <c r="K4" i="2"/>
  <c r="L4" i="2"/>
  <c r="M4" i="2"/>
  <c r="N4" i="2"/>
  <c r="C7" i="2"/>
  <c r="D7" i="2"/>
  <c r="E7" i="2"/>
  <c r="F7" i="2"/>
  <c r="G7" i="2"/>
  <c r="H7" i="2"/>
  <c r="I7" i="2"/>
  <c r="J7" i="2"/>
  <c r="K7" i="2"/>
  <c r="L7" i="2"/>
  <c r="M7" i="2"/>
  <c r="N7" i="2"/>
  <c r="O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H12" i="2" l="1"/>
  <c r="G12" i="2"/>
  <c r="N12" i="2"/>
  <c r="J12" i="2"/>
  <c r="F12" i="2"/>
  <c r="L12" i="2"/>
  <c r="D12" i="2"/>
  <c r="K12" i="2"/>
  <c r="C12" i="2"/>
  <c r="O12" i="2"/>
  <c r="M12" i="2"/>
  <c r="I12" i="2"/>
  <c r="E12" i="2"/>
  <c r="D27" i="10"/>
  <c r="D39" i="8" s="1"/>
  <c r="D41" i="8" s="1"/>
  <c r="D43" i="8" s="1"/>
  <c r="L27" i="10"/>
  <c r="L39" i="8" s="1"/>
  <c r="L41" i="8" s="1"/>
  <c r="L43" i="8" s="1"/>
  <c r="E27" i="10"/>
  <c r="E39" i="8" s="1"/>
  <c r="E41" i="8" s="1"/>
  <c r="E43" i="8" s="1"/>
  <c r="M27" i="10"/>
  <c r="M39" i="8" s="1"/>
  <c r="M41" i="8" s="1"/>
  <c r="M43" i="8" s="1"/>
  <c r="F27" i="10"/>
  <c r="F39" i="8" s="1"/>
  <c r="J27" i="10"/>
  <c r="J39" i="8" s="1"/>
  <c r="N27" i="10"/>
  <c r="N39" i="8" s="1"/>
  <c r="N41" i="8" s="1"/>
  <c r="N43" i="8" s="1"/>
  <c r="H27" i="10"/>
  <c r="H39" i="8" s="1"/>
  <c r="H41" i="8" s="1"/>
  <c r="H43" i="8" s="1"/>
  <c r="I27" i="10"/>
  <c r="I39" i="8" s="1"/>
  <c r="I41" i="8" s="1"/>
  <c r="I43" i="8" s="1"/>
  <c r="B27" i="10"/>
  <c r="B39" i="8" s="1"/>
  <c r="B41" i="8" s="1"/>
  <c r="B43" i="8" s="1"/>
  <c r="C27" i="10"/>
  <c r="C39" i="8" s="1"/>
  <c r="C41" i="8" s="1"/>
  <c r="C43" i="8" s="1"/>
  <c r="G27" i="10"/>
  <c r="G39" i="8" s="1"/>
  <c r="G41" i="8" s="1"/>
  <c r="G43" i="8" s="1"/>
  <c r="K27" i="10"/>
  <c r="K39" i="8" s="1"/>
  <c r="M19" i="21"/>
  <c r="M19" i="19"/>
  <c r="M19" i="18"/>
  <c r="M19" i="4"/>
  <c r="M19" i="17"/>
  <c r="M19" i="16"/>
  <c r="K19" i="21"/>
  <c r="K19" i="19"/>
  <c r="K19" i="18"/>
  <c r="K19" i="4"/>
  <c r="K19" i="17"/>
  <c r="K19" i="16"/>
  <c r="I19" i="21"/>
  <c r="I19" i="19"/>
  <c r="I19" i="18"/>
  <c r="I19" i="4"/>
  <c r="I19" i="17"/>
  <c r="I19" i="16"/>
  <c r="G19" i="21"/>
  <c r="G19" i="19"/>
  <c r="G19" i="18"/>
  <c r="G19" i="4"/>
  <c r="G19" i="17"/>
  <c r="G19" i="16"/>
  <c r="E19" i="21"/>
  <c r="E19" i="19"/>
  <c r="E19" i="18"/>
  <c r="E19" i="4"/>
  <c r="E19" i="17"/>
  <c r="E19" i="16"/>
  <c r="C19" i="21"/>
  <c r="C19" i="19"/>
  <c r="C19" i="18"/>
  <c r="C19" i="4"/>
  <c r="C19" i="17"/>
  <c r="C19" i="16"/>
  <c r="N16" i="21"/>
  <c r="N16" i="4"/>
  <c r="N16" i="19"/>
  <c r="N16" i="18"/>
  <c r="N16" i="17"/>
  <c r="N16" i="16"/>
  <c r="L16" i="21"/>
  <c r="L16" i="19"/>
  <c r="L16" i="18"/>
  <c r="L16" i="4"/>
  <c r="L16" i="17"/>
  <c r="L16" i="16"/>
  <c r="J16" i="21"/>
  <c r="J16" i="19"/>
  <c r="J16" i="18"/>
  <c r="J16" i="4"/>
  <c r="J16" i="17"/>
  <c r="J16" i="16"/>
  <c r="H16" i="21"/>
  <c r="H16" i="19"/>
  <c r="H16" i="18"/>
  <c r="H16" i="4"/>
  <c r="H16" i="17"/>
  <c r="H16" i="16"/>
  <c r="F16" i="21"/>
  <c r="F16" i="19"/>
  <c r="F16" i="18"/>
  <c r="F16" i="4"/>
  <c r="F16" i="17"/>
  <c r="F16" i="16"/>
  <c r="D16" i="21"/>
  <c r="D16" i="19"/>
  <c r="D16" i="18"/>
  <c r="D16" i="4"/>
  <c r="D16" i="17"/>
  <c r="D16" i="16"/>
  <c r="B16" i="21"/>
  <c r="B16" i="19"/>
  <c r="B16" i="18"/>
  <c r="B16" i="4"/>
  <c r="B16" i="17"/>
  <c r="B16" i="16"/>
  <c r="M18" i="21"/>
  <c r="M18" i="18"/>
  <c r="M18" i="19"/>
  <c r="M18" i="4"/>
  <c r="M18" i="17"/>
  <c r="M18" i="16"/>
  <c r="K18" i="21"/>
  <c r="K18" i="18"/>
  <c r="K18" i="19"/>
  <c r="K18" i="4"/>
  <c r="K18" i="17"/>
  <c r="K18" i="16"/>
  <c r="I18" i="21"/>
  <c r="I18" i="18"/>
  <c r="I18" i="19"/>
  <c r="I18" i="4"/>
  <c r="I18" i="17"/>
  <c r="I18" i="16"/>
  <c r="G18" i="10"/>
  <c r="G18" i="21"/>
  <c r="G18" i="18"/>
  <c r="G18" i="19"/>
  <c r="G18" i="4"/>
  <c r="G18" i="17"/>
  <c r="G18" i="16"/>
  <c r="E18" i="21"/>
  <c r="E18" i="18"/>
  <c r="E18" i="19"/>
  <c r="E18" i="4"/>
  <c r="E18" i="17"/>
  <c r="E18" i="16"/>
  <c r="C18" i="21"/>
  <c r="C18" i="18"/>
  <c r="C18" i="19"/>
  <c r="C18" i="4"/>
  <c r="C18" i="17"/>
  <c r="C18" i="16"/>
  <c r="N20" i="21"/>
  <c r="N20" i="19"/>
  <c r="N20" i="18"/>
  <c r="N20" i="4"/>
  <c r="N20" i="17"/>
  <c r="N20" i="16"/>
  <c r="L20" i="21"/>
  <c r="L20" i="19"/>
  <c r="L20" i="18"/>
  <c r="L20" i="4"/>
  <c r="L20" i="17"/>
  <c r="L20" i="16"/>
  <c r="J20" i="21"/>
  <c r="J20" i="19"/>
  <c r="J20" i="18"/>
  <c r="J20" i="4"/>
  <c r="J20" i="17"/>
  <c r="J20" i="16"/>
  <c r="H20" i="21"/>
  <c r="H20" i="19"/>
  <c r="H20" i="18"/>
  <c r="H20" i="4"/>
  <c r="H20" i="17"/>
  <c r="H20" i="16"/>
  <c r="F20" i="21"/>
  <c r="F20" i="19"/>
  <c r="F20" i="18"/>
  <c r="F20" i="4"/>
  <c r="F20" i="17"/>
  <c r="F20" i="16"/>
  <c r="D20" i="21"/>
  <c r="D20" i="19"/>
  <c r="D20" i="18"/>
  <c r="D20" i="4"/>
  <c r="D20" i="17"/>
  <c r="D20" i="16"/>
  <c r="B20" i="21"/>
  <c r="B20" i="19"/>
  <c r="B20" i="18"/>
  <c r="B20" i="4"/>
  <c r="B20" i="17"/>
  <c r="B20" i="16"/>
  <c r="L21" i="21"/>
  <c r="L21" i="18"/>
  <c r="L21" i="4"/>
  <c r="L21" i="19"/>
  <c r="L21" i="17"/>
  <c r="L21" i="16"/>
  <c r="J21" i="21"/>
  <c r="J21" i="18"/>
  <c r="J21" i="4"/>
  <c r="J21" i="19"/>
  <c r="J21" i="17"/>
  <c r="J21" i="16"/>
  <c r="H21" i="21"/>
  <c r="H21" i="18"/>
  <c r="H21" i="4"/>
  <c r="H21" i="19"/>
  <c r="H21" i="17"/>
  <c r="H21" i="16"/>
  <c r="F21" i="21"/>
  <c r="F21" i="18"/>
  <c r="F21" i="19"/>
  <c r="F21" i="4"/>
  <c r="F21" i="17"/>
  <c r="F21" i="16"/>
  <c r="D21" i="21"/>
  <c r="D21" i="18"/>
  <c r="D21" i="19"/>
  <c r="D21" i="4"/>
  <c r="D21" i="17"/>
  <c r="D21" i="16"/>
  <c r="B21" i="21"/>
  <c r="B21" i="18"/>
  <c r="B21" i="19"/>
  <c r="B21" i="4"/>
  <c r="B21" i="17"/>
  <c r="B21" i="16"/>
  <c r="N17" i="10"/>
  <c r="N17" i="21"/>
  <c r="N17" i="18"/>
  <c r="N17" i="19"/>
  <c r="N17" i="4"/>
  <c r="N17" i="17"/>
  <c r="N17" i="16"/>
  <c r="L17" i="21"/>
  <c r="L17" i="18"/>
  <c r="L17" i="19"/>
  <c r="L17" i="4"/>
  <c r="L17" i="17"/>
  <c r="L17" i="16"/>
  <c r="J17" i="21"/>
  <c r="J17" i="18"/>
  <c r="J17" i="19"/>
  <c r="J17" i="4"/>
  <c r="J17" i="17"/>
  <c r="J17" i="16"/>
  <c r="H17" i="21"/>
  <c r="H17" i="18"/>
  <c r="H17" i="19"/>
  <c r="H17" i="4"/>
  <c r="H17" i="17"/>
  <c r="H17" i="16"/>
  <c r="F17" i="10"/>
  <c r="F17" i="21"/>
  <c r="F17" i="18"/>
  <c r="F17" i="19"/>
  <c r="F17" i="4"/>
  <c r="F17" i="17"/>
  <c r="F17" i="16"/>
  <c r="D17" i="21"/>
  <c r="D17" i="18"/>
  <c r="D17" i="19"/>
  <c r="D17" i="4"/>
  <c r="D17" i="17"/>
  <c r="D17" i="16"/>
  <c r="B17" i="21"/>
  <c r="B17" i="18"/>
  <c r="B17" i="19"/>
  <c r="B17" i="4"/>
  <c r="B17" i="17"/>
  <c r="B17" i="16"/>
  <c r="F41" i="8"/>
  <c r="F43" i="8" s="1"/>
  <c r="J41" i="8"/>
  <c r="J43" i="8" s="1"/>
  <c r="N19" i="21"/>
  <c r="N19" i="18"/>
  <c r="N19" i="19"/>
  <c r="N19" i="4"/>
  <c r="N19" i="17"/>
  <c r="N19" i="16"/>
  <c r="L19" i="21"/>
  <c r="L19" i="18"/>
  <c r="L19" i="19"/>
  <c r="L19" i="4"/>
  <c r="L19" i="17"/>
  <c r="L19" i="16"/>
  <c r="J19" i="21"/>
  <c r="J19" i="18"/>
  <c r="J19" i="19"/>
  <c r="J19" i="4"/>
  <c r="J19" i="17"/>
  <c r="J19" i="16"/>
  <c r="H19" i="21"/>
  <c r="H19" i="18"/>
  <c r="H19" i="19"/>
  <c r="H19" i="4"/>
  <c r="H19" i="17"/>
  <c r="H19" i="16"/>
  <c r="F19" i="21"/>
  <c r="F19" i="18"/>
  <c r="F19" i="19"/>
  <c r="F19" i="4"/>
  <c r="F19" i="17"/>
  <c r="F19" i="16"/>
  <c r="D19" i="21"/>
  <c r="D19" i="18"/>
  <c r="D19" i="19"/>
  <c r="D19" i="4"/>
  <c r="D19" i="17"/>
  <c r="D19" i="16"/>
  <c r="B19" i="21"/>
  <c r="B19" i="18"/>
  <c r="B19" i="19"/>
  <c r="B19" i="4"/>
  <c r="B19" i="17"/>
  <c r="B19" i="16"/>
  <c r="M16" i="21"/>
  <c r="M16" i="18"/>
  <c r="M16" i="19"/>
  <c r="M16" i="17"/>
  <c r="M16" i="4"/>
  <c r="M16" i="16"/>
  <c r="K16" i="21"/>
  <c r="K16" i="18"/>
  <c r="K16" i="19"/>
  <c r="K16" i="17"/>
  <c r="K16" i="4"/>
  <c r="K16" i="16"/>
  <c r="I16" i="21"/>
  <c r="I16" i="18"/>
  <c r="I16" i="19"/>
  <c r="I16" i="17"/>
  <c r="I16" i="4"/>
  <c r="I16" i="16"/>
  <c r="G16" i="21"/>
  <c r="G16" i="18"/>
  <c r="G16" i="19"/>
  <c r="G16" i="17"/>
  <c r="G16" i="4"/>
  <c r="G16" i="16"/>
  <c r="E16" i="21"/>
  <c r="E16" i="18"/>
  <c r="E16" i="19"/>
  <c r="E16" i="17"/>
  <c r="E16" i="4"/>
  <c r="E16" i="16"/>
  <c r="C16" i="21"/>
  <c r="C16" i="18"/>
  <c r="C16" i="19"/>
  <c r="C16" i="17"/>
  <c r="C16" i="4"/>
  <c r="C16" i="16"/>
  <c r="N18" i="21"/>
  <c r="N18" i="19"/>
  <c r="N18" i="18"/>
  <c r="N18" i="4"/>
  <c r="N18" i="17"/>
  <c r="N18" i="16"/>
  <c r="L18" i="21"/>
  <c r="L18" i="19"/>
  <c r="L18" i="18"/>
  <c r="L18" i="4"/>
  <c r="L18" i="17"/>
  <c r="L18" i="16"/>
  <c r="J18" i="21"/>
  <c r="J18" i="19"/>
  <c r="J18" i="18"/>
  <c r="J18" i="4"/>
  <c r="J18" i="17"/>
  <c r="J18" i="16"/>
  <c r="H18" i="21"/>
  <c r="H18" i="19"/>
  <c r="H18" i="18"/>
  <c r="H18" i="4"/>
  <c r="H18" i="17"/>
  <c r="H18" i="16"/>
  <c r="F18" i="21"/>
  <c r="F18" i="19"/>
  <c r="F18" i="18"/>
  <c r="F18" i="4"/>
  <c r="F18" i="17"/>
  <c r="F18" i="16"/>
  <c r="D18" i="21"/>
  <c r="D18" i="19"/>
  <c r="D18" i="18"/>
  <c r="D18" i="4"/>
  <c r="D18" i="17"/>
  <c r="D18" i="16"/>
  <c r="B18" i="21"/>
  <c r="B18" i="19"/>
  <c r="B18" i="18"/>
  <c r="B18" i="4"/>
  <c r="B18" i="17"/>
  <c r="B18" i="16"/>
  <c r="M20" i="21"/>
  <c r="M20" i="18"/>
  <c r="M20" i="19"/>
  <c r="M20" i="4"/>
  <c r="M20" i="17"/>
  <c r="M20" i="16"/>
  <c r="K20" i="21"/>
  <c r="K20" i="18"/>
  <c r="K20" i="19"/>
  <c r="K20" i="4"/>
  <c r="K20" i="17"/>
  <c r="K20" i="16"/>
  <c r="I20" i="21"/>
  <c r="I20" i="18"/>
  <c r="I20" i="19"/>
  <c r="I20" i="4"/>
  <c r="I20" i="17"/>
  <c r="I20" i="16"/>
  <c r="G20" i="21"/>
  <c r="G20" i="18"/>
  <c r="G20" i="19"/>
  <c r="G20" i="4"/>
  <c r="G20" i="17"/>
  <c r="G20" i="16"/>
  <c r="E20" i="21"/>
  <c r="E20" i="18"/>
  <c r="E20" i="19"/>
  <c r="E20" i="4"/>
  <c r="E20" i="17"/>
  <c r="E20" i="16"/>
  <c r="C20" i="21"/>
  <c r="C20" i="18"/>
  <c r="C20" i="19"/>
  <c r="C20" i="4"/>
  <c r="C20" i="17"/>
  <c r="C20" i="16"/>
  <c r="M21" i="21"/>
  <c r="M21" i="19"/>
  <c r="M21" i="18"/>
  <c r="M21" i="4"/>
  <c r="M21" i="17"/>
  <c r="M21" i="16"/>
  <c r="K21" i="21"/>
  <c r="K21" i="19"/>
  <c r="K21" i="18"/>
  <c r="K21" i="4"/>
  <c r="K21" i="17"/>
  <c r="K21" i="16"/>
  <c r="I21" i="21"/>
  <c r="I21" i="19"/>
  <c r="I21" i="18"/>
  <c r="I21" i="4"/>
  <c r="I21" i="17"/>
  <c r="I21" i="16"/>
  <c r="G21" i="21"/>
  <c r="G21" i="19"/>
  <c r="G21" i="18"/>
  <c r="G21" i="4"/>
  <c r="G21" i="17"/>
  <c r="G21" i="16"/>
  <c r="E21" i="21"/>
  <c r="E21" i="19"/>
  <c r="E21" i="18"/>
  <c r="E21" i="4"/>
  <c r="E21" i="17"/>
  <c r="E21" i="16"/>
  <c r="C21" i="21"/>
  <c r="C21" i="19"/>
  <c r="C21" i="18"/>
  <c r="C21" i="4"/>
  <c r="C21" i="17"/>
  <c r="C21" i="16"/>
  <c r="N21" i="21"/>
  <c r="N21" i="18"/>
  <c r="N21" i="4"/>
  <c r="N21" i="19"/>
  <c r="N21" i="17"/>
  <c r="N21" i="16"/>
  <c r="M17" i="21"/>
  <c r="M17" i="19"/>
  <c r="M17" i="18"/>
  <c r="M17" i="4"/>
  <c r="M17" i="17"/>
  <c r="M17" i="16"/>
  <c r="K17" i="21"/>
  <c r="K17" i="19"/>
  <c r="K17" i="18"/>
  <c r="K17" i="4"/>
  <c r="K17" i="17"/>
  <c r="K17" i="16"/>
  <c r="I17" i="21"/>
  <c r="I17" i="19"/>
  <c r="I17" i="18"/>
  <c r="I17" i="4"/>
  <c r="I17" i="17"/>
  <c r="I17" i="16"/>
  <c r="G17" i="21"/>
  <c r="G17" i="19"/>
  <c r="G17" i="18"/>
  <c r="G17" i="4"/>
  <c r="G17" i="17"/>
  <c r="G17" i="16"/>
  <c r="E17" i="21"/>
  <c r="E17" i="19"/>
  <c r="E17" i="18"/>
  <c r="E17" i="4"/>
  <c r="E17" i="17"/>
  <c r="E17" i="16"/>
  <c r="C17" i="21"/>
  <c r="C17" i="19"/>
  <c r="C17" i="18"/>
  <c r="C17" i="4"/>
  <c r="C17" i="17"/>
  <c r="C17" i="16"/>
  <c r="K41" i="8"/>
  <c r="K43" i="8" s="1"/>
  <c r="N19" i="9"/>
  <c r="N19" i="8"/>
  <c r="N19" i="3"/>
  <c r="L19" i="9"/>
  <c r="L19" i="8"/>
  <c r="L19" i="3"/>
  <c r="J19" i="9"/>
  <c r="J19" i="8"/>
  <c r="J19" i="3"/>
  <c r="H19" i="9"/>
  <c r="H19" i="8"/>
  <c r="H19" i="3"/>
  <c r="F19" i="9"/>
  <c r="F19" i="8"/>
  <c r="F19" i="3"/>
  <c r="D19" i="9"/>
  <c r="D19" i="8"/>
  <c r="D19" i="3"/>
  <c r="B19" i="9"/>
  <c r="B19" i="8"/>
  <c r="B19" i="3"/>
  <c r="M16" i="9"/>
  <c r="M16" i="8"/>
  <c r="M16" i="3"/>
  <c r="K16" i="9"/>
  <c r="K16" i="8"/>
  <c r="K16" i="3"/>
  <c r="K16" i="1"/>
  <c r="I16" i="9"/>
  <c r="I16" i="8"/>
  <c r="I16" i="3"/>
  <c r="I16" i="1"/>
  <c r="G16" i="9"/>
  <c r="G16" i="8"/>
  <c r="G16" i="3"/>
  <c r="G16" i="1"/>
  <c r="E16" i="9"/>
  <c r="E16" i="8"/>
  <c r="E16" i="3"/>
  <c r="E16" i="1"/>
  <c r="C16" i="9"/>
  <c r="C16" i="8"/>
  <c r="C16" i="3"/>
  <c r="C16" i="1"/>
  <c r="N18" i="8"/>
  <c r="N18" i="9"/>
  <c r="N18" i="3"/>
  <c r="L18" i="8"/>
  <c r="L18" i="9"/>
  <c r="L18" i="3"/>
  <c r="J18" i="8"/>
  <c r="J18" i="9"/>
  <c r="J18" i="3"/>
  <c r="H18" i="8"/>
  <c r="H18" i="9"/>
  <c r="H18" i="3"/>
  <c r="F18" i="8"/>
  <c r="F18" i="9"/>
  <c r="F18" i="3"/>
  <c r="D18" i="8"/>
  <c r="D18" i="9"/>
  <c r="D18" i="3"/>
  <c r="B18" i="8"/>
  <c r="B18" i="9"/>
  <c r="B18" i="3"/>
  <c r="M20" i="9"/>
  <c r="M20" i="8"/>
  <c r="M20" i="3"/>
  <c r="K20" i="9"/>
  <c r="K20" i="8"/>
  <c r="K20" i="3"/>
  <c r="I20" i="9"/>
  <c r="I20" i="8"/>
  <c r="I20" i="3"/>
  <c r="G20" i="9"/>
  <c r="G20" i="8"/>
  <c r="G20" i="3"/>
  <c r="E20" i="9"/>
  <c r="E20" i="8"/>
  <c r="E20" i="3"/>
  <c r="C20" i="9"/>
  <c r="C20" i="8"/>
  <c r="C20" i="3"/>
  <c r="M21" i="9"/>
  <c r="M21" i="8"/>
  <c r="M21" i="3"/>
  <c r="K21" i="9"/>
  <c r="K21" i="8"/>
  <c r="K21" i="3"/>
  <c r="I21" i="9"/>
  <c r="I21" i="8"/>
  <c r="I21" i="3"/>
  <c r="G21" i="9"/>
  <c r="G21" i="8"/>
  <c r="G21" i="3"/>
  <c r="E21" i="9"/>
  <c r="E21" i="8"/>
  <c r="E21" i="3"/>
  <c r="C21" i="9"/>
  <c r="C21" i="8"/>
  <c r="C21" i="3"/>
  <c r="N21" i="9"/>
  <c r="N21" i="8"/>
  <c r="N21" i="3"/>
  <c r="M17" i="9"/>
  <c r="M17" i="8"/>
  <c r="M17" i="3"/>
  <c r="K17" i="9"/>
  <c r="K17" i="8"/>
  <c r="K17" i="3"/>
  <c r="I17" i="9"/>
  <c r="I17" i="8"/>
  <c r="I17" i="3"/>
  <c r="G17" i="9"/>
  <c r="G17" i="8"/>
  <c r="G17" i="3"/>
  <c r="E17" i="9"/>
  <c r="E17" i="8"/>
  <c r="E17" i="3"/>
  <c r="C17" i="9"/>
  <c r="C17" i="8"/>
  <c r="C17" i="3"/>
  <c r="M21" i="1"/>
  <c r="I21" i="1"/>
  <c r="K20" i="1"/>
  <c r="C20" i="1"/>
  <c r="I19" i="1"/>
  <c r="K18" i="1"/>
  <c r="C18" i="1"/>
  <c r="I16" i="10"/>
  <c r="E20" i="10"/>
  <c r="M20" i="10"/>
  <c r="M19" i="9"/>
  <c r="M19" i="8"/>
  <c r="M19" i="3"/>
  <c r="K19" i="9"/>
  <c r="K19" i="8"/>
  <c r="K19" i="3"/>
  <c r="I19" i="9"/>
  <c r="I19" i="8"/>
  <c r="I19" i="3"/>
  <c r="G19" i="9"/>
  <c r="G19" i="8"/>
  <c r="G19" i="3"/>
  <c r="E19" i="9"/>
  <c r="E19" i="8"/>
  <c r="E19" i="3"/>
  <c r="C19" i="9"/>
  <c r="C19" i="8"/>
  <c r="C19" i="3"/>
  <c r="N16" i="8"/>
  <c r="N16" i="9"/>
  <c r="N16" i="3"/>
  <c r="L16" i="8"/>
  <c r="L16" i="9"/>
  <c r="L16" i="3"/>
  <c r="J16" i="8"/>
  <c r="J16" i="9"/>
  <c r="J16" i="3"/>
  <c r="J16" i="1"/>
  <c r="H16" i="8"/>
  <c r="H16" i="9"/>
  <c r="H16" i="3"/>
  <c r="H16" i="1"/>
  <c r="F16" i="8"/>
  <c r="F16" i="9"/>
  <c r="F16" i="3"/>
  <c r="F16" i="1"/>
  <c r="D16" i="8"/>
  <c r="D16" i="9"/>
  <c r="D16" i="3"/>
  <c r="D16" i="1"/>
  <c r="B16" i="9"/>
  <c r="B16" i="8"/>
  <c r="B16" i="3"/>
  <c r="B16" i="1"/>
  <c r="M18" i="9"/>
  <c r="M18" i="8"/>
  <c r="M18" i="3"/>
  <c r="K18" i="9"/>
  <c r="K18" i="8"/>
  <c r="K18" i="3"/>
  <c r="I18" i="9"/>
  <c r="I18" i="8"/>
  <c r="I18" i="3"/>
  <c r="G18" i="9"/>
  <c r="G18" i="8"/>
  <c r="G18" i="3"/>
  <c r="E18" i="9"/>
  <c r="E18" i="8"/>
  <c r="E18" i="3"/>
  <c r="C18" i="9"/>
  <c r="C18" i="8"/>
  <c r="C18" i="3"/>
  <c r="N20" i="8"/>
  <c r="N20" i="9"/>
  <c r="N20" i="3"/>
  <c r="L20" i="8"/>
  <c r="L20" i="9"/>
  <c r="L20" i="3"/>
  <c r="J20" i="8"/>
  <c r="J20" i="9"/>
  <c r="J20" i="3"/>
  <c r="H20" i="8"/>
  <c r="H20" i="9"/>
  <c r="H20" i="3"/>
  <c r="F20" i="8"/>
  <c r="F20" i="9"/>
  <c r="F20" i="3"/>
  <c r="D20" i="8"/>
  <c r="D20" i="9"/>
  <c r="D20" i="3"/>
  <c r="B20" i="8"/>
  <c r="B20" i="9"/>
  <c r="B20" i="3"/>
  <c r="L21" i="9"/>
  <c r="L21" i="8"/>
  <c r="L21" i="3"/>
  <c r="J21" i="9"/>
  <c r="J21" i="8"/>
  <c r="J21" i="3"/>
  <c r="H21" i="9"/>
  <c r="H21" i="8"/>
  <c r="H21" i="3"/>
  <c r="F21" i="9"/>
  <c r="F21" i="8"/>
  <c r="F21" i="3"/>
  <c r="D21" i="9"/>
  <c r="D21" i="8"/>
  <c r="D21" i="3"/>
  <c r="B21" i="9"/>
  <c r="B21" i="8"/>
  <c r="B21" i="3"/>
  <c r="N17" i="9"/>
  <c r="N17" i="8"/>
  <c r="N17" i="3"/>
  <c r="L17" i="9"/>
  <c r="L17" i="8"/>
  <c r="L17" i="3"/>
  <c r="J17" i="9"/>
  <c r="J17" i="8"/>
  <c r="J17" i="3"/>
  <c r="H17" i="9"/>
  <c r="H17" i="8"/>
  <c r="H17" i="3"/>
  <c r="F17" i="9"/>
  <c r="F17" i="8"/>
  <c r="F17" i="3"/>
  <c r="D17" i="9"/>
  <c r="D17" i="8"/>
  <c r="D17" i="3"/>
  <c r="B17" i="9"/>
  <c r="B17" i="8"/>
  <c r="B17" i="3"/>
  <c r="K21" i="1"/>
  <c r="E21" i="1"/>
  <c r="G20" i="1"/>
  <c r="M19" i="1"/>
  <c r="E19" i="1"/>
  <c r="G18" i="1"/>
  <c r="E16" i="10"/>
  <c r="M16" i="10"/>
  <c r="B17" i="10"/>
  <c r="J17" i="10"/>
  <c r="C18" i="10"/>
  <c r="K18" i="10"/>
  <c r="I20" i="10"/>
  <c r="N19" i="20"/>
  <c r="N19" i="1"/>
  <c r="L19" i="20"/>
  <c r="L19" i="1"/>
  <c r="J19" i="20"/>
  <c r="J19" i="1"/>
  <c r="H19" i="20"/>
  <c r="H19" i="1"/>
  <c r="F19" i="20"/>
  <c r="F19" i="1"/>
  <c r="D19" i="20"/>
  <c r="D19" i="1"/>
  <c r="B19" i="20"/>
  <c r="B19" i="1"/>
  <c r="N16" i="20"/>
  <c r="N16" i="10"/>
  <c r="M10" i="2"/>
  <c r="L22" i="10" s="1"/>
  <c r="L16" i="20"/>
  <c r="L16" i="10"/>
  <c r="J16" i="20"/>
  <c r="J16" i="10"/>
  <c r="H16" i="20"/>
  <c r="H16" i="10"/>
  <c r="F16" i="20"/>
  <c r="F16" i="10"/>
  <c r="E10" i="2"/>
  <c r="D22" i="10" s="1"/>
  <c r="D16" i="20"/>
  <c r="D16" i="10"/>
  <c r="B16" i="20"/>
  <c r="B16" i="10"/>
  <c r="N18" i="20"/>
  <c r="N18" i="10"/>
  <c r="N18" i="1"/>
  <c r="L18" i="20"/>
  <c r="L18" i="10"/>
  <c r="L18" i="1"/>
  <c r="J18" i="20"/>
  <c r="J18" i="10"/>
  <c r="J18" i="1"/>
  <c r="H18" i="20"/>
  <c r="H18" i="10"/>
  <c r="H18" i="1"/>
  <c r="F18" i="20"/>
  <c r="F18" i="10"/>
  <c r="F18" i="1"/>
  <c r="D18" i="20"/>
  <c r="D18" i="10"/>
  <c r="D18" i="1"/>
  <c r="B18" i="20"/>
  <c r="B18" i="10"/>
  <c r="B18" i="1"/>
  <c r="N20" i="20"/>
  <c r="N20" i="10"/>
  <c r="N20" i="1"/>
  <c r="L20" i="20"/>
  <c r="L20" i="10"/>
  <c r="L20" i="1"/>
  <c r="J20" i="20"/>
  <c r="J20" i="10"/>
  <c r="J20" i="1"/>
  <c r="H20" i="20"/>
  <c r="H20" i="10"/>
  <c r="H20" i="1"/>
  <c r="F20" i="20"/>
  <c r="F20" i="10"/>
  <c r="F20" i="1"/>
  <c r="D20" i="20"/>
  <c r="D20" i="10"/>
  <c r="D20" i="1"/>
  <c r="B20" i="20"/>
  <c r="B20" i="10"/>
  <c r="B20" i="1"/>
  <c r="L21" i="20"/>
  <c r="J21" i="20"/>
  <c r="H21" i="20"/>
  <c r="H21" i="1"/>
  <c r="F21" i="20"/>
  <c r="F21" i="1"/>
  <c r="D21" i="20"/>
  <c r="D21" i="1"/>
  <c r="B21" i="20"/>
  <c r="B21" i="1"/>
  <c r="N21" i="20"/>
  <c r="M17" i="20"/>
  <c r="M17" i="10"/>
  <c r="K17" i="20"/>
  <c r="K17" i="10"/>
  <c r="I17" i="20"/>
  <c r="I17" i="10"/>
  <c r="G17" i="20"/>
  <c r="G17" i="10"/>
  <c r="E17" i="20"/>
  <c r="E17" i="10"/>
  <c r="C17" i="20"/>
  <c r="C17" i="10"/>
  <c r="N16" i="1"/>
  <c r="L16" i="1"/>
  <c r="M17" i="1"/>
  <c r="I17" i="1"/>
  <c r="E17" i="1"/>
  <c r="D19" i="10"/>
  <c r="H19" i="10"/>
  <c r="L19" i="10"/>
  <c r="B21" i="10"/>
  <c r="F21" i="10"/>
  <c r="J21" i="10"/>
  <c r="N21" i="10"/>
  <c r="M19" i="20"/>
  <c r="M19" i="10"/>
  <c r="K19" i="20"/>
  <c r="K19" i="10"/>
  <c r="I19" i="20"/>
  <c r="I19" i="10"/>
  <c r="G19" i="20"/>
  <c r="G19" i="10"/>
  <c r="E19" i="20"/>
  <c r="E19" i="10"/>
  <c r="C19" i="20"/>
  <c r="C19" i="10"/>
  <c r="M16" i="20"/>
  <c r="K16" i="20"/>
  <c r="I16" i="20"/>
  <c r="G16" i="20"/>
  <c r="E16" i="20"/>
  <c r="C16" i="20"/>
  <c r="M18" i="20"/>
  <c r="K18" i="20"/>
  <c r="I18" i="20"/>
  <c r="G18" i="20"/>
  <c r="E18" i="20"/>
  <c r="C18" i="20"/>
  <c r="M20" i="20"/>
  <c r="K20" i="20"/>
  <c r="I20" i="20"/>
  <c r="G20" i="20"/>
  <c r="E20" i="20"/>
  <c r="C20" i="20"/>
  <c r="M21" i="20"/>
  <c r="M21" i="10"/>
  <c r="K21" i="20"/>
  <c r="K21" i="10"/>
  <c r="I21" i="20"/>
  <c r="I21" i="10"/>
  <c r="G21" i="20"/>
  <c r="G21" i="10"/>
  <c r="E21" i="20"/>
  <c r="E21" i="10"/>
  <c r="C21" i="20"/>
  <c r="C21" i="10"/>
  <c r="N17" i="20"/>
  <c r="N17" i="1"/>
  <c r="L17" i="20"/>
  <c r="L17" i="1"/>
  <c r="J17" i="20"/>
  <c r="J17" i="1"/>
  <c r="H17" i="20"/>
  <c r="H17" i="1"/>
  <c r="F17" i="20"/>
  <c r="F17" i="1"/>
  <c r="D17" i="20"/>
  <c r="D17" i="1"/>
  <c r="B17" i="20"/>
  <c r="B17" i="1"/>
  <c r="M16" i="1"/>
  <c r="N21" i="1"/>
  <c r="L21" i="1"/>
  <c r="J21" i="1"/>
  <c r="G21" i="1"/>
  <c r="C21" i="1"/>
  <c r="M20" i="1"/>
  <c r="I20" i="1"/>
  <c r="E20" i="1"/>
  <c r="K19" i="1"/>
  <c r="G19" i="1"/>
  <c r="C19" i="1"/>
  <c r="M18" i="1"/>
  <c r="I18" i="1"/>
  <c r="E18" i="1"/>
  <c r="K17" i="1"/>
  <c r="G17" i="1"/>
  <c r="C17" i="1"/>
  <c r="C16" i="10"/>
  <c r="G16" i="10"/>
  <c r="K16" i="10"/>
  <c r="D17" i="10"/>
  <c r="H17" i="10"/>
  <c r="L17" i="10"/>
  <c r="E18" i="10"/>
  <c r="I18" i="10"/>
  <c r="M18" i="10"/>
  <c r="B19" i="10"/>
  <c r="F19" i="10"/>
  <c r="J19" i="10"/>
  <c r="N19" i="10"/>
  <c r="C20" i="10"/>
  <c r="G20" i="10"/>
  <c r="K20" i="10"/>
  <c r="D21" i="10"/>
  <c r="H21" i="10"/>
  <c r="L21" i="10"/>
  <c r="F10" i="2"/>
  <c r="E22" i="10" s="1"/>
  <c r="L10" i="2"/>
  <c r="K22" i="10" s="1"/>
  <c r="O10" i="2"/>
  <c r="N22" i="10" s="1"/>
  <c r="K10" i="2"/>
  <c r="J22" i="10" s="1"/>
  <c r="G10" i="2"/>
  <c r="F22" i="10" s="1"/>
  <c r="C10" i="2"/>
  <c r="B22" i="10" s="1"/>
  <c r="H10" i="2"/>
  <c r="G22" i="10" s="1"/>
  <c r="D10" i="2"/>
  <c r="C22" i="10" s="1"/>
  <c r="I10" i="2"/>
  <c r="H22" i="10" s="1"/>
  <c r="N10" i="2"/>
  <c r="M22" i="10" s="1"/>
  <c r="J10" i="2"/>
  <c r="I22" i="10" s="1"/>
  <c r="C22" i="4" l="1"/>
  <c r="C22" i="19"/>
  <c r="C22" i="21"/>
  <c r="E22" i="16"/>
  <c r="E22" i="17"/>
  <c r="E22" i="18"/>
  <c r="G22" i="4"/>
  <c r="G22" i="19"/>
  <c r="G22" i="21"/>
  <c r="I22" i="16"/>
  <c r="I22" i="17"/>
  <c r="I22" i="18"/>
  <c r="K22" i="4"/>
  <c r="K22" i="19"/>
  <c r="K22" i="21"/>
  <c r="M22" i="16"/>
  <c r="M22" i="17"/>
  <c r="M22" i="18"/>
  <c r="B22" i="16"/>
  <c r="B22" i="4"/>
  <c r="B22" i="19"/>
  <c r="D22" i="17"/>
  <c r="D22" i="18"/>
  <c r="D22" i="21"/>
  <c r="F22" i="16"/>
  <c r="F22" i="4"/>
  <c r="F22" i="19"/>
  <c r="H22" i="17"/>
  <c r="H22" i="18"/>
  <c r="H22" i="21"/>
  <c r="J22" i="16"/>
  <c r="J22" i="4"/>
  <c r="J22" i="19"/>
  <c r="L22" i="17"/>
  <c r="L22" i="18"/>
  <c r="L22" i="21"/>
  <c r="N22" i="16"/>
  <c r="N22" i="18"/>
  <c r="N22" i="4"/>
  <c r="C22" i="16"/>
  <c r="C22" i="17"/>
  <c r="C22" i="18"/>
  <c r="E22" i="4"/>
  <c r="E22" i="19"/>
  <c r="E22" i="21"/>
  <c r="G22" i="16"/>
  <c r="G22" i="17"/>
  <c r="G22" i="18"/>
  <c r="I22" i="4"/>
  <c r="I22" i="19"/>
  <c r="I22" i="21"/>
  <c r="K22" i="16"/>
  <c r="K22" i="17"/>
  <c r="K22" i="18"/>
  <c r="M22" i="4"/>
  <c r="M22" i="19"/>
  <c r="M22" i="21"/>
  <c r="B22" i="17"/>
  <c r="B22" i="18"/>
  <c r="B22" i="21"/>
  <c r="D22" i="16"/>
  <c r="D22" i="4"/>
  <c r="D22" i="19"/>
  <c r="F22" i="17"/>
  <c r="F22" i="18"/>
  <c r="F22" i="21"/>
  <c r="H22" i="16"/>
  <c r="H22" i="4"/>
  <c r="H22" i="19"/>
  <c r="J22" i="17"/>
  <c r="J22" i="18"/>
  <c r="J22" i="21"/>
  <c r="L22" i="16"/>
  <c r="L22" i="4"/>
  <c r="L22" i="19"/>
  <c r="N22" i="17"/>
  <c r="N22" i="19"/>
  <c r="N22" i="21"/>
  <c r="B22" i="3"/>
  <c r="B22" i="9"/>
  <c r="D22" i="3"/>
  <c r="D22" i="8"/>
  <c r="F22" i="3"/>
  <c r="F22" i="8"/>
  <c r="H22" i="3"/>
  <c r="H22" i="8"/>
  <c r="J22" i="3"/>
  <c r="J22" i="8"/>
  <c r="L22" i="9"/>
  <c r="N22" i="3"/>
  <c r="N22" i="8"/>
  <c r="C22" i="3"/>
  <c r="C22" i="9"/>
  <c r="E22" i="3"/>
  <c r="E22" i="9"/>
  <c r="G22" i="3"/>
  <c r="G22" i="9"/>
  <c r="I22" i="3"/>
  <c r="I22" i="9"/>
  <c r="K22" i="3"/>
  <c r="K22" i="9"/>
  <c r="M22" i="8"/>
  <c r="B22" i="8"/>
  <c r="D22" i="9"/>
  <c r="F22" i="9"/>
  <c r="H22" i="9"/>
  <c r="J22" i="9"/>
  <c r="L22" i="3"/>
  <c r="L22" i="8"/>
  <c r="N22" i="9"/>
  <c r="C22" i="8"/>
  <c r="E22" i="8"/>
  <c r="G22" i="8"/>
  <c r="I22" i="8"/>
  <c r="K22" i="8"/>
  <c r="M22" i="3"/>
  <c r="M22" i="9"/>
  <c r="F22" i="20"/>
  <c r="E22" i="20"/>
  <c r="I22" i="20"/>
  <c r="M22" i="20"/>
  <c r="J22" i="20"/>
  <c r="C22" i="20"/>
  <c r="G22" i="20"/>
  <c r="K22" i="20"/>
  <c r="B22" i="20"/>
  <c r="D22" i="20"/>
  <c r="H22" i="20"/>
  <c r="L22" i="20"/>
  <c r="N22" i="20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10" i="1"/>
  <c r="C10" i="1"/>
  <c r="D10" i="1"/>
  <c r="E10" i="1"/>
  <c r="F10" i="1"/>
  <c r="G10" i="1"/>
  <c r="H10" i="1"/>
  <c r="I10" i="1"/>
  <c r="J10" i="1"/>
  <c r="K10" i="1"/>
  <c r="L10" i="1"/>
</calcChain>
</file>

<file path=xl/sharedStrings.xml><?xml version="1.0" encoding="utf-8"?>
<sst xmlns="http://schemas.openxmlformats.org/spreadsheetml/2006/main" count="442" uniqueCount="129">
  <si>
    <t>Résultat de l'exercice propre</t>
  </si>
  <si>
    <t>5339 Bruxelles Capitale - Ixelles</t>
  </si>
  <si>
    <t>5340 Bruxelles Ouest</t>
  </si>
  <si>
    <t>5341 Midi</t>
  </si>
  <si>
    <t>5342 Uccle - Wabo - Auderghem</t>
  </si>
  <si>
    <t>5343 Montgomery</t>
  </si>
  <si>
    <t>5344 Polbruno</t>
  </si>
  <si>
    <t>Total</t>
  </si>
  <si>
    <t>Résultat de l'exercice propre par habitant</t>
  </si>
  <si>
    <t>Population au 1er janvier</t>
  </si>
  <si>
    <t>2012</t>
  </si>
  <si>
    <t>2013</t>
  </si>
  <si>
    <t>2014</t>
  </si>
  <si>
    <t>Anderlecht</t>
  </si>
  <si>
    <t>Auderghem</t>
  </si>
  <si>
    <t>Berchem Ste Agathe</t>
  </si>
  <si>
    <t>Bruxelles</t>
  </si>
  <si>
    <t>Etterbeek</t>
  </si>
  <si>
    <t>Evere</t>
  </si>
  <si>
    <t>Forest</t>
  </si>
  <si>
    <t>Ganshoren</t>
  </si>
  <si>
    <t>Ixelles</t>
  </si>
  <si>
    <t>Jette</t>
  </si>
  <si>
    <t>Koekelberg</t>
  </si>
  <si>
    <t>Molenbeek St Jean</t>
  </si>
  <si>
    <t>Saint-Gilles</t>
  </si>
  <si>
    <t>Saint Josse</t>
  </si>
  <si>
    <t>Schaerbeek</t>
  </si>
  <si>
    <t>Uccle</t>
  </si>
  <si>
    <t>Watermael-Boitsfort</t>
  </si>
  <si>
    <t>Woluwe St.Lambert</t>
  </si>
  <si>
    <t>Woluwe St.Pierre</t>
  </si>
  <si>
    <t>Source INS</t>
  </si>
  <si>
    <t>Bruxelles Capitale - Ixelles</t>
  </si>
  <si>
    <t>Bruxelles Ouest</t>
  </si>
  <si>
    <t>Molenbeek-Saint-Jean / Koekelberg / Jette / Ganshoren / Berchem-Sainte-Agathe</t>
  </si>
  <si>
    <t>Midi</t>
  </si>
  <si>
    <t>Anderlecht / Saint-Gilles / Forest</t>
  </si>
  <si>
    <t>Uccle - Wabo - Auderghem</t>
  </si>
  <si>
    <t>Uccle / Watermael-Boitsfort / Auderghem</t>
  </si>
  <si>
    <t>Montgomery</t>
  </si>
  <si>
    <t>Etterbeek / Woluwe-Saint-Pierre / Woluwe-Saint-Lambert</t>
  </si>
  <si>
    <t>Polbruno</t>
  </si>
  <si>
    <t>Schaerbeek / Saint-Josse-ten-Noode / Evere</t>
  </si>
  <si>
    <t>Liste des Zones de police</t>
  </si>
  <si>
    <t>Analyse des finances des zones de police</t>
  </si>
  <si>
    <t>Résultat global extraordinaire</t>
  </si>
  <si>
    <t>Recettes ordinaires</t>
  </si>
  <si>
    <t>Recettes ordinaires par habitant</t>
  </si>
  <si>
    <t>Dépenses ordinaires</t>
  </si>
  <si>
    <t>Dépenses ordinaires par habitant</t>
  </si>
  <si>
    <t>Dépenses de transferts</t>
  </si>
  <si>
    <t>Dépenses de transferts par habitant</t>
  </si>
  <si>
    <t>Recettes de transferts</t>
  </si>
  <si>
    <t>Recettes de transferts par habitant</t>
  </si>
  <si>
    <t>Recettes de dette</t>
  </si>
  <si>
    <t>Recettes de dette par habitant</t>
  </si>
  <si>
    <t>Dépenses de personnel</t>
  </si>
  <si>
    <t>Recettes de prestations</t>
  </si>
  <si>
    <t>Recettes de prestations par habitant</t>
  </si>
  <si>
    <t>Dépenses de fonctionnement</t>
  </si>
  <si>
    <t>Dépenses de fonctionnement par habitant</t>
  </si>
  <si>
    <t>Dépenses de dette</t>
  </si>
  <si>
    <t>Dépenses de dette par habitant</t>
  </si>
  <si>
    <t>Dotations communales</t>
  </si>
  <si>
    <t>Dotations communales par habitant</t>
  </si>
  <si>
    <t>Part ROP dans recettes totales</t>
  </si>
  <si>
    <t>Part ROT dans recettes totales</t>
  </si>
  <si>
    <t>Part ROD dans recettes totales</t>
  </si>
  <si>
    <t>Part DOD dans dépenses totales</t>
  </si>
  <si>
    <t>Part DOF dans dépenses totales</t>
  </si>
  <si>
    <t>Part DOT dans dépenses totales</t>
  </si>
  <si>
    <t>Dépenses de personnel par habitant</t>
  </si>
  <si>
    <t>Part DOP dans dépenses totales</t>
  </si>
  <si>
    <t>Dépenses de personnel calog</t>
  </si>
  <si>
    <t xml:space="preserve">Part dépenses de personnel opérationnel </t>
  </si>
  <si>
    <t>% DOP</t>
  </si>
  <si>
    <t>% Dépenses totales</t>
  </si>
  <si>
    <t>Part dépenses de personnel calog</t>
  </si>
  <si>
    <t>Ville de Bruxelles  - Ixelles</t>
  </si>
  <si>
    <t>Résultat global</t>
  </si>
  <si>
    <t>Résultat global par habitant</t>
  </si>
  <si>
    <t>Moyenne habitant/zone</t>
  </si>
  <si>
    <t>Vérification</t>
  </si>
  <si>
    <t>Part dotations communales dans ROT</t>
  </si>
  <si>
    <t xml:space="preserve">Dépenses de personnel opérationnel (policier) </t>
  </si>
  <si>
    <t>Liste zones de police</t>
  </si>
  <si>
    <t>Derniers comptes-budgets</t>
  </si>
  <si>
    <t>Population</t>
  </si>
  <si>
    <t>Résultats</t>
  </si>
  <si>
    <t>Exercice propre</t>
  </si>
  <si>
    <t>Recettes</t>
  </si>
  <si>
    <t>ROP</t>
  </si>
  <si>
    <t>ROT</t>
  </si>
  <si>
    <t>Dotations</t>
  </si>
  <si>
    <t>ROD</t>
  </si>
  <si>
    <t>Dépenses</t>
  </si>
  <si>
    <t>DOP</t>
  </si>
  <si>
    <t>Personnel opérationnel-calog</t>
  </si>
  <si>
    <t>DOF</t>
  </si>
  <si>
    <t>DOT</t>
  </si>
  <si>
    <t>DOD</t>
  </si>
  <si>
    <t>Extraordinaire</t>
  </si>
  <si>
    <t>Dépenses d'investissements</t>
  </si>
  <si>
    <t>Répartition recettes</t>
  </si>
  <si>
    <t>Transferts fédéraux</t>
  </si>
  <si>
    <t>Part dotations communales dans Recettes</t>
  </si>
  <si>
    <t>Répartition dépenses</t>
  </si>
  <si>
    <t>Dépenses de personnel opérationnel</t>
  </si>
  <si>
    <t>Traitements</t>
  </si>
  <si>
    <t>Heures supplémentaires</t>
  </si>
  <si>
    <t>Pensions</t>
  </si>
  <si>
    <t>Pécules de vacances</t>
  </si>
  <si>
    <t>Autres</t>
  </si>
  <si>
    <t>Traitements du personnel opérationnel</t>
  </si>
  <si>
    <t>Heures supplémentaires du personnel opérationnel</t>
  </si>
  <si>
    <t>Dépenses de pensions du personnel opérationnel</t>
  </si>
  <si>
    <t>Pécules de vacances du personnel opérationnel</t>
  </si>
  <si>
    <t>Répartition des principales dépenses du personnel opérarionnel</t>
  </si>
  <si>
    <t>Poids des supplémentaires par rapport aux traitements</t>
  </si>
  <si>
    <t>Bilan et compte de résultats</t>
  </si>
  <si>
    <t>Réserves ordinaires</t>
  </si>
  <si>
    <t>Réserves extraordinaires</t>
  </si>
  <si>
    <t>Provisions pour risques et charges</t>
  </si>
  <si>
    <t>Résultat global + réserves ordinaires</t>
  </si>
  <si>
    <t>Résultat global + réserves ordinaires + provisions pour risques et charges</t>
  </si>
  <si>
    <t>Moyenne</t>
  </si>
  <si>
    <t>3 863 841,79</t>
  </si>
  <si>
    <t>Sources:Comptes 2002-2021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</si>
</sst>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_ * #,##0.00_ ;_ * \-#,##0.00_ ;_ * &quot;-&quot;??_ ;_ @_ "/>
    <numFmt numFmtId="166" formatCode="#,##0_ ;[Red]\-#,##0\ "/>
    <numFmt numFmtId="167" formatCode="_-* #,##0.00\ _F_B_-;\-* #,##0.00\ _F_B_-;_-* &quot;-&quot;??\ _F_B_-;_-@_-"/>
    <numFmt numFmtId="168" formatCode="_(* #,##0.00_);_(* \(#,##0.00\);_(* &quot;-&quot;??_);_(@_)"/>
    <numFmt numFmtId="169" formatCode="_-* #,##0.00\ &quot;BF&quot;_-;\-* #,##0.00\ &quot;BF&quot;_-;_-* &quot;-&quot;??\ &quot;BF&quot;_-;_-@_-"/>
    <numFmt numFmtId="170" formatCode="_-* #,##0.00\ [$_]_-;\-* #,##0.00\ [$_]_-;_-* &quot;-&quot;??\ [$_]_-;_-@_-"/>
    <numFmt numFmtId="171" formatCode="_-* #,##0.00\ [$€]_-;\-* #,##0.00\ [$€]_-;_-* &quot;-&quot;??\ [$€]_-;_-@_-"/>
    <numFmt numFmtId="172" formatCode="General_)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24"/>
      <color rgb="FF0070C0"/>
      <name val="Arial"/>
      <family val="2"/>
    </font>
    <font>
      <sz val="18"/>
      <color rgb="FF0070C0"/>
      <name val="Arial"/>
      <family val="2"/>
    </font>
    <font>
      <sz val="14"/>
      <color rgb="FF0070C0"/>
      <name val="Arial"/>
      <family val="2"/>
    </font>
    <font>
      <b/>
      <i/>
      <sz val="12"/>
      <color rgb="FF0070C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1"/>
      <color indexed="19"/>
      <name val="Calibri"/>
      <family val="2"/>
    </font>
    <font>
      <sz val="9"/>
      <name val="Tms Rmn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54">
    <xf numFmtId="0" fontId="0" fillId="0" borderId="0"/>
    <xf numFmtId="9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0" fillId="0" borderId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30" fillId="24" borderId="10" applyNumberFormat="0" applyAlignment="0" applyProtection="0"/>
    <xf numFmtId="0" fontId="31" fillId="0" borderId="11" applyNumberFormat="0" applyFill="0" applyAlignment="0" applyProtection="0"/>
    <xf numFmtId="0" fontId="20" fillId="25" borderId="12" applyNumberFormat="0" applyAlignment="0" applyProtection="0"/>
    <xf numFmtId="0" fontId="8" fillId="26" borderId="13" applyNumberFormat="0" applyFont="0" applyAlignment="0" applyProtection="0"/>
    <xf numFmtId="0" fontId="32" fillId="11" borderId="10" applyNumberFormat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18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5" fillId="27" borderId="0" applyNumberFormat="0" applyBorder="0" applyAlignment="0" applyProtection="0"/>
    <xf numFmtId="0" fontId="33" fillId="27" borderId="0" applyNumberFormat="0" applyBorder="0" applyAlignment="0" applyProtection="0"/>
    <xf numFmtId="0" fontId="26" fillId="0" borderId="0"/>
    <xf numFmtId="0" fontId="26" fillId="0" borderId="0"/>
    <xf numFmtId="0" fontId="8" fillId="0" borderId="0"/>
    <xf numFmtId="0" fontId="8" fillId="0" borderId="0"/>
    <xf numFmtId="172" fontId="38" fillId="0" borderId="0"/>
    <xf numFmtId="0" fontId="7" fillId="0" borderId="0"/>
    <xf numFmtId="0" fontId="7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28" borderId="17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8" borderId="0" applyNumberFormat="0" applyBorder="0" applyAlignment="0" applyProtection="0"/>
    <xf numFmtId="0" fontId="17" fillId="24" borderId="17" applyNumberFormat="0" applyAlignment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19" fillId="0" borderId="21" applyNumberFormat="0" applyFill="0" applyAlignment="0" applyProtection="0"/>
    <xf numFmtId="0" fontId="20" fillId="25" borderId="12" applyNumberFormat="0" applyAlignment="0" applyProtection="0"/>
  </cellStyleXfs>
  <cellXfs count="5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/>
    <xf numFmtId="49" fontId="0" fillId="0" borderId="0" xfId="0" applyNumberFormat="1" applyAlignment="1">
      <alignment horizontal="center"/>
    </xf>
    <xf numFmtId="166" fontId="0" fillId="0" borderId="1" xfId="0" applyNumberFormat="1" applyBorder="1"/>
    <xf numFmtId="3" fontId="0" fillId="0" borderId="1" xfId="0" applyNumberFormat="1" applyBorder="1"/>
    <xf numFmtId="3" fontId="0" fillId="0" borderId="2" xfId="0" applyNumberFormat="1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3" xfId="0" applyFill="1" applyBorder="1"/>
    <xf numFmtId="0" fontId="0" fillId="2" borderId="6" xfId="0" applyFill="1" applyBorder="1"/>
    <xf numFmtId="0" fontId="1" fillId="2" borderId="2" xfId="0" applyFont="1" applyFill="1" applyBorder="1"/>
    <xf numFmtId="0" fontId="2" fillId="0" borderId="0" xfId="0" applyFont="1"/>
    <xf numFmtId="0" fontId="5" fillId="0" borderId="0" xfId="0" applyFont="1" applyAlignment="1">
      <alignment horizontal="left" indent="2"/>
    </xf>
    <xf numFmtId="0" fontId="6" fillId="0" borderId="0" xfId="0" applyFont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2" fontId="0" fillId="0" borderId="2" xfId="0" applyNumberFormat="1" applyBorder="1"/>
    <xf numFmtId="2" fontId="0" fillId="0" borderId="1" xfId="0" applyNumberFormat="1" applyBorder="1"/>
    <xf numFmtId="4" fontId="0" fillId="0" borderId="2" xfId="0" applyNumberFormat="1" applyBorder="1"/>
    <xf numFmtId="0" fontId="1" fillId="0" borderId="0" xfId="0" applyFont="1" applyAlignment="1">
      <alignment horizontal="left"/>
    </xf>
    <xf numFmtId="3" fontId="0" fillId="0" borderId="0" xfId="0" applyNumberFormat="1"/>
    <xf numFmtId="10" fontId="0" fillId="0" borderId="1" xfId="0" applyNumberFormat="1" applyBorder="1"/>
    <xf numFmtId="10" fontId="0" fillId="0" borderId="0" xfId="0" applyNumberFormat="1"/>
    <xf numFmtId="0" fontId="1" fillId="0" borderId="0" xfId="0" applyFont="1"/>
    <xf numFmtId="0" fontId="5" fillId="4" borderId="7" xfId="0" applyFont="1" applyFill="1" applyBorder="1" applyAlignment="1">
      <alignment horizontal="left" indent="2"/>
    </xf>
    <xf numFmtId="0" fontId="5" fillId="0" borderId="8" xfId="0" applyFont="1" applyBorder="1" applyAlignment="1">
      <alignment horizontal="left" indent="2"/>
    </xf>
    <xf numFmtId="0" fontId="5" fillId="0" borderId="4" xfId="0" applyFont="1" applyBorder="1" applyAlignment="1">
      <alignment horizontal="left" indent="2"/>
    </xf>
    <xf numFmtId="0" fontId="5" fillId="4" borderId="1" xfId="0" applyFont="1" applyFill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1" fillId="5" borderId="1" xfId="0" applyFont="1" applyFill="1" applyBorder="1" applyAlignment="1">
      <alignment horizontal="center"/>
    </xf>
    <xf numFmtId="9" fontId="0" fillId="0" borderId="1" xfId="0" applyNumberFormat="1" applyBorder="1"/>
    <xf numFmtId="9" fontId="0" fillId="0" borderId="0" xfId="0" applyNumberFormat="1"/>
    <xf numFmtId="0" fontId="1" fillId="0" borderId="7" xfId="0" applyFont="1" applyBorder="1" applyAlignment="1">
      <alignment horizontal="center"/>
    </xf>
    <xf numFmtId="9" fontId="0" fillId="0" borderId="1" xfId="1" applyFont="1" applyBorder="1"/>
    <xf numFmtId="4" fontId="0" fillId="0" borderId="0" xfId="0" applyNumberFormat="1"/>
    <xf numFmtId="4" fontId="0" fillId="3" borderId="1" xfId="0" applyNumberFormat="1" applyFill="1" applyBorder="1" applyAlignment="1">
      <alignment horizontal="right"/>
    </xf>
    <xf numFmtId="9" fontId="0" fillId="0" borderId="0" xfId="1" applyFont="1"/>
    <xf numFmtId="165" fontId="0" fillId="0" borderId="0" xfId="19" applyFont="1"/>
    <xf numFmtId="4" fontId="1" fillId="0" borderId="2" xfId="0" applyNumberFormat="1" applyFont="1" applyBorder="1"/>
    <xf numFmtId="10" fontId="1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2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3" fontId="40" fillId="0" borderId="1" xfId="20" applyNumberFormat="1" applyFont="1" applyBorder="1"/>
    <xf numFmtId="9" fontId="1" fillId="0" borderId="1" xfId="1" applyFont="1" applyBorder="1"/>
    <xf numFmtId="0" fontId="41" fillId="0" borderId="0" xfId="0" applyFont="1"/>
    <xf numFmtId="0" fontId="42" fillId="0" borderId="0" xfId="0" applyFont="1"/>
    <xf numFmtId="4" fontId="1" fillId="0" borderId="0" xfId="0" applyNumberFormat="1" applyFont="1" applyAlignment="1">
      <alignment horizontal="right"/>
    </xf>
    <xf numFmtId="3" fontId="40" fillId="0" borderId="1" xfId="0" applyNumberFormat="1" applyFont="1" applyBorder="1"/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9" xfId="19" applyFont="1" applyFill="1" applyBorder="1" applyAlignment="1">
      <alignment horizontal="center"/>
    </xf>
    <xf numFmtId="165" fontId="1" fillId="2" borderId="5" xfId="19" applyFont="1" applyFill="1" applyBorder="1" applyAlignment="1">
      <alignment horizontal="center"/>
    </xf>
  </cellXfs>
  <cellStyles count="154">
    <cellStyle name="20 % - Accent1 2" xfId="23" xr:uid="{00000000-0005-0000-0000-000000000000}"/>
    <cellStyle name="20 % - Accent2 2" xfId="24" xr:uid="{00000000-0005-0000-0000-000001000000}"/>
    <cellStyle name="20 % - Accent3 2" xfId="25" xr:uid="{00000000-0005-0000-0000-000002000000}"/>
    <cellStyle name="20 % - Accent4 2" xfId="26" xr:uid="{00000000-0005-0000-0000-000003000000}"/>
    <cellStyle name="20 % - Accent5 2" xfId="27" xr:uid="{00000000-0005-0000-0000-000004000000}"/>
    <cellStyle name="20 % - Accent6 2" xfId="28" xr:uid="{00000000-0005-0000-0000-000005000000}"/>
    <cellStyle name="40 % - Accent1 2" xfId="29" xr:uid="{00000000-0005-0000-0000-000006000000}"/>
    <cellStyle name="40 % - Accent2 2" xfId="30" xr:uid="{00000000-0005-0000-0000-000007000000}"/>
    <cellStyle name="40 % - Accent3 2" xfId="31" xr:uid="{00000000-0005-0000-0000-000008000000}"/>
    <cellStyle name="40 % - Accent4 2" xfId="32" xr:uid="{00000000-0005-0000-0000-000009000000}"/>
    <cellStyle name="40 % - Accent5 2" xfId="33" xr:uid="{00000000-0005-0000-0000-00000A000000}"/>
    <cellStyle name="40 % - Accent6 2" xfId="34" xr:uid="{00000000-0005-0000-0000-00000B000000}"/>
    <cellStyle name="60 % - Accent1 2" xfId="35" xr:uid="{00000000-0005-0000-0000-00000C000000}"/>
    <cellStyle name="60 % - Accent2 2" xfId="36" xr:uid="{00000000-0005-0000-0000-00000D000000}"/>
    <cellStyle name="60 % - Accent3 2" xfId="37" xr:uid="{00000000-0005-0000-0000-00000E000000}"/>
    <cellStyle name="60 % - Accent4 2" xfId="38" xr:uid="{00000000-0005-0000-0000-00000F000000}"/>
    <cellStyle name="60 % - Accent5 2" xfId="39" xr:uid="{00000000-0005-0000-0000-000010000000}"/>
    <cellStyle name="60 % - Accent6 2" xfId="40" xr:uid="{00000000-0005-0000-0000-000011000000}"/>
    <cellStyle name="Accent1 2" xfId="41" xr:uid="{00000000-0005-0000-0000-000012000000}"/>
    <cellStyle name="Accent2 2" xfId="42" xr:uid="{00000000-0005-0000-0000-000013000000}"/>
    <cellStyle name="Accent3 2" xfId="43" xr:uid="{00000000-0005-0000-0000-000014000000}"/>
    <cellStyle name="Accent4 2" xfId="44" xr:uid="{00000000-0005-0000-0000-000015000000}"/>
    <cellStyle name="Accent5 2" xfId="45" xr:uid="{00000000-0005-0000-0000-000016000000}"/>
    <cellStyle name="Accent6 2" xfId="46" xr:uid="{00000000-0005-0000-0000-000017000000}"/>
    <cellStyle name="Avertissement 2" xfId="47" xr:uid="{00000000-0005-0000-0000-000018000000}"/>
    <cellStyle name="Bad" xfId="48" xr:uid="{00000000-0005-0000-0000-000019000000}"/>
    <cellStyle name="Calcul 2" xfId="49" xr:uid="{00000000-0005-0000-0000-00001A000000}"/>
    <cellStyle name="Cellule liée 2" xfId="50" xr:uid="{00000000-0005-0000-0000-00001B000000}"/>
    <cellStyle name="Check Cell" xfId="51" xr:uid="{00000000-0005-0000-0000-00001C000000}"/>
    <cellStyle name="Commentaire 2" xfId="52" xr:uid="{00000000-0005-0000-0000-00001D000000}"/>
    <cellStyle name="Entrée 2" xfId="53" xr:uid="{00000000-0005-0000-0000-00001E000000}"/>
    <cellStyle name="Euro" xfId="54" xr:uid="{00000000-0005-0000-0000-00001F000000}"/>
    <cellStyle name="Euro 2" xfId="55" xr:uid="{00000000-0005-0000-0000-000020000000}"/>
    <cellStyle name="Euro 3" xfId="56" xr:uid="{00000000-0005-0000-0000-000021000000}"/>
    <cellStyle name="Euro 4" xfId="57" xr:uid="{00000000-0005-0000-0000-000022000000}"/>
    <cellStyle name="Excel Built-in Normal" xfId="58" xr:uid="{00000000-0005-0000-0000-000023000000}"/>
    <cellStyle name="Excel Built-in Normal 2" xfId="59" xr:uid="{00000000-0005-0000-0000-000024000000}"/>
    <cellStyle name="Explanatory Text" xfId="60" xr:uid="{00000000-0005-0000-0000-000025000000}"/>
    <cellStyle name="Good" xfId="61" xr:uid="{00000000-0005-0000-0000-000026000000}"/>
    <cellStyle name="Heading 1" xfId="62" xr:uid="{00000000-0005-0000-0000-000027000000}"/>
    <cellStyle name="Heading 2" xfId="63" xr:uid="{00000000-0005-0000-0000-000028000000}"/>
    <cellStyle name="Heading 3" xfId="64" xr:uid="{00000000-0005-0000-0000-000029000000}"/>
    <cellStyle name="Heading 4" xfId="65" xr:uid="{00000000-0005-0000-0000-00002A000000}"/>
    <cellStyle name="Insatisfaisant 2" xfId="66" xr:uid="{00000000-0005-0000-0000-00002B000000}"/>
    <cellStyle name="Kleine titel" xfId="67" xr:uid="{00000000-0005-0000-0000-00002C000000}"/>
    <cellStyle name="Komma 2" xfId="68" xr:uid="{00000000-0005-0000-0000-00002D000000}"/>
    <cellStyle name="Komma 3" xfId="69" xr:uid="{00000000-0005-0000-0000-00002E000000}"/>
    <cellStyle name="Komma 4" xfId="70" xr:uid="{00000000-0005-0000-0000-00002F000000}"/>
    <cellStyle name="Komma 5" xfId="71" xr:uid="{00000000-0005-0000-0000-000030000000}"/>
    <cellStyle name="Komma 5 2" xfId="72" xr:uid="{00000000-0005-0000-0000-000031000000}"/>
    <cellStyle name="Komma 6" xfId="73" xr:uid="{00000000-0005-0000-0000-000032000000}"/>
    <cellStyle name="Komma 7" xfId="74" xr:uid="{00000000-0005-0000-0000-000033000000}"/>
    <cellStyle name="Komma 8" xfId="75" xr:uid="{00000000-0005-0000-0000-000034000000}"/>
    <cellStyle name="Lien hypertexte 2" xfId="77" xr:uid="{00000000-0005-0000-0000-000035000000}"/>
    <cellStyle name="Lien hypertexte 2 2" xfId="78" xr:uid="{00000000-0005-0000-0000-000036000000}"/>
    <cellStyle name="Lien hypertexte 3" xfId="79" xr:uid="{00000000-0005-0000-0000-000037000000}"/>
    <cellStyle name="Lien hypertexte 4" xfId="76" xr:uid="{00000000-0005-0000-0000-000038000000}"/>
    <cellStyle name="Milliers" xfId="19" builtinId="3"/>
    <cellStyle name="Milliers 10" xfId="80" xr:uid="{00000000-0005-0000-0000-00003A000000}"/>
    <cellStyle name="Milliers 10 2" xfId="81" xr:uid="{00000000-0005-0000-0000-00003B000000}"/>
    <cellStyle name="Milliers 2" xfId="4" xr:uid="{00000000-0005-0000-0000-00003C000000}"/>
    <cellStyle name="Milliers 2 2" xfId="13" xr:uid="{00000000-0005-0000-0000-00003D000000}"/>
    <cellStyle name="Milliers 2 2 2" xfId="83" xr:uid="{00000000-0005-0000-0000-00003E000000}"/>
    <cellStyle name="Milliers 2 3" xfId="82" xr:uid="{00000000-0005-0000-0000-00003F000000}"/>
    <cellStyle name="Milliers 3" xfId="5" xr:uid="{00000000-0005-0000-0000-000040000000}"/>
    <cellStyle name="Milliers 3 2" xfId="14" xr:uid="{00000000-0005-0000-0000-000041000000}"/>
    <cellStyle name="Milliers 3 2 2" xfId="85" xr:uid="{00000000-0005-0000-0000-000042000000}"/>
    <cellStyle name="Milliers 3 3" xfId="86" xr:uid="{00000000-0005-0000-0000-000043000000}"/>
    <cellStyle name="Milliers 3 4" xfId="84" xr:uid="{00000000-0005-0000-0000-000044000000}"/>
    <cellStyle name="Milliers 4" xfId="3" xr:uid="{00000000-0005-0000-0000-000045000000}"/>
    <cellStyle name="Milliers 4 2" xfId="87" xr:uid="{00000000-0005-0000-0000-000046000000}"/>
    <cellStyle name="Milliers 5" xfId="12" xr:uid="{00000000-0005-0000-0000-000047000000}"/>
    <cellStyle name="Milliers 5 2" xfId="88" xr:uid="{00000000-0005-0000-0000-000048000000}"/>
    <cellStyle name="Milliers 6" xfId="21" xr:uid="{00000000-0005-0000-0000-000049000000}"/>
    <cellStyle name="Milliers 6 2" xfId="89" xr:uid="{00000000-0005-0000-0000-00004A000000}"/>
    <cellStyle name="Milliers 7" xfId="90" xr:uid="{00000000-0005-0000-0000-00004B000000}"/>
    <cellStyle name="Milliers 7 2" xfId="91" xr:uid="{00000000-0005-0000-0000-00004C000000}"/>
    <cellStyle name="Milliers 8" xfId="92" xr:uid="{00000000-0005-0000-0000-00004D000000}"/>
    <cellStyle name="Milliers 8 2" xfId="93" xr:uid="{00000000-0005-0000-0000-00004E000000}"/>
    <cellStyle name="Milliers 9" xfId="94" xr:uid="{00000000-0005-0000-0000-00004F000000}"/>
    <cellStyle name="Milliers 9 2" xfId="95" xr:uid="{00000000-0005-0000-0000-000050000000}"/>
    <cellStyle name="Monétaire 2" xfId="96" xr:uid="{00000000-0005-0000-0000-000051000000}"/>
    <cellStyle name="Monétaire 2 2" xfId="97" xr:uid="{00000000-0005-0000-0000-000052000000}"/>
    <cellStyle name="Monétaire 3" xfId="98" xr:uid="{00000000-0005-0000-0000-000053000000}"/>
    <cellStyle name="Monétaire 3 2" xfId="99" xr:uid="{00000000-0005-0000-0000-000054000000}"/>
    <cellStyle name="Neutral" xfId="100" xr:uid="{00000000-0005-0000-0000-000055000000}"/>
    <cellStyle name="Neutre 2" xfId="101" xr:uid="{00000000-0005-0000-0000-000056000000}"/>
    <cellStyle name="Normal" xfId="0" builtinId="0"/>
    <cellStyle name="Normal 2" xfId="6" xr:uid="{00000000-0005-0000-0000-000058000000}"/>
    <cellStyle name="Normal 2 2" xfId="15" xr:uid="{00000000-0005-0000-0000-000059000000}"/>
    <cellStyle name="Normal 2 2 2" xfId="103" xr:uid="{00000000-0005-0000-0000-00005A000000}"/>
    <cellStyle name="Normal 2 2 3" xfId="104" xr:uid="{00000000-0005-0000-0000-00005B000000}"/>
    <cellStyle name="Normal 2 2 4" xfId="102" xr:uid="{00000000-0005-0000-0000-00005C000000}"/>
    <cellStyle name="Normal 2 3" xfId="105" xr:uid="{00000000-0005-0000-0000-00005D000000}"/>
    <cellStyle name="Normal 2 4" xfId="106" xr:uid="{00000000-0005-0000-0000-00005E000000}"/>
    <cellStyle name="Normal 3" xfId="2" xr:uid="{00000000-0005-0000-0000-00005F000000}"/>
    <cellStyle name="Normal 3 2" xfId="10" xr:uid="{00000000-0005-0000-0000-000060000000}"/>
    <cellStyle name="Normal 3 2 2" xfId="108" xr:uid="{00000000-0005-0000-0000-000061000000}"/>
    <cellStyle name="Normal 3 3" xfId="109" xr:uid="{00000000-0005-0000-0000-000062000000}"/>
    <cellStyle name="Normal 3 4" xfId="107" xr:uid="{00000000-0005-0000-0000-000063000000}"/>
    <cellStyle name="Normal 4" xfId="11" xr:uid="{00000000-0005-0000-0000-000064000000}"/>
    <cellStyle name="Normal 4 2" xfId="111" xr:uid="{00000000-0005-0000-0000-000065000000}"/>
    <cellStyle name="Normal 4 3" xfId="110" xr:uid="{00000000-0005-0000-0000-000066000000}"/>
    <cellStyle name="Normal 5" xfId="20" xr:uid="{00000000-0005-0000-0000-000067000000}"/>
    <cellStyle name="Normal 5 2" xfId="113" xr:uid="{00000000-0005-0000-0000-000068000000}"/>
    <cellStyle name="Normal 5 3" xfId="114" xr:uid="{00000000-0005-0000-0000-000069000000}"/>
    <cellStyle name="Normal 5 4" xfId="115" xr:uid="{00000000-0005-0000-0000-00006A000000}"/>
    <cellStyle name="Normal 5 5" xfId="112" xr:uid="{00000000-0005-0000-0000-00006B000000}"/>
    <cellStyle name="Normal 6" xfId="116" xr:uid="{00000000-0005-0000-0000-00006C000000}"/>
    <cellStyle name="Normal 6 2" xfId="117" xr:uid="{00000000-0005-0000-0000-00006D000000}"/>
    <cellStyle name="Normal 7" xfId="118" xr:uid="{00000000-0005-0000-0000-00006E000000}"/>
    <cellStyle name="Output" xfId="119" xr:uid="{00000000-0005-0000-0000-00006F000000}"/>
    <cellStyle name="Pourcentage" xfId="1" builtinId="5"/>
    <cellStyle name="Pourcentage 2" xfId="8" xr:uid="{00000000-0005-0000-0000-000071000000}"/>
    <cellStyle name="Pourcentage 2 2" xfId="17" xr:uid="{00000000-0005-0000-0000-000072000000}"/>
    <cellStyle name="Pourcentage 3" xfId="9" xr:uid="{00000000-0005-0000-0000-000073000000}"/>
    <cellStyle name="Pourcentage 3 2" xfId="18" xr:uid="{00000000-0005-0000-0000-000074000000}"/>
    <cellStyle name="Pourcentage 4" xfId="7" xr:uid="{00000000-0005-0000-0000-000075000000}"/>
    <cellStyle name="Pourcentage 4 2" xfId="120" xr:uid="{00000000-0005-0000-0000-000076000000}"/>
    <cellStyle name="Pourcentage 5" xfId="16" xr:uid="{00000000-0005-0000-0000-000077000000}"/>
    <cellStyle name="Pourcentage 5 2" xfId="122" xr:uid="{00000000-0005-0000-0000-000078000000}"/>
    <cellStyle name="Pourcentage 5 3" xfId="121" xr:uid="{00000000-0005-0000-0000-000079000000}"/>
    <cellStyle name="Pourcentage 6" xfId="22" xr:uid="{00000000-0005-0000-0000-00007A000000}"/>
    <cellStyle name="Pourcentage 6 2" xfId="124" xr:uid="{00000000-0005-0000-0000-00007B000000}"/>
    <cellStyle name="Pourcentage 6 3" xfId="123" xr:uid="{00000000-0005-0000-0000-00007C000000}"/>
    <cellStyle name="Pourcentage 7" xfId="125" xr:uid="{00000000-0005-0000-0000-00007D000000}"/>
    <cellStyle name="Pourcentage 7 2" xfId="126" xr:uid="{00000000-0005-0000-0000-00007E000000}"/>
    <cellStyle name="Procent 2" xfId="127" xr:uid="{00000000-0005-0000-0000-00007F000000}"/>
    <cellStyle name="Procent 3" xfId="128" xr:uid="{00000000-0005-0000-0000-000080000000}"/>
    <cellStyle name="Procent 3 2" xfId="129" xr:uid="{00000000-0005-0000-0000-000081000000}"/>
    <cellStyle name="Procent 4" xfId="130" xr:uid="{00000000-0005-0000-0000-000082000000}"/>
    <cellStyle name="Procent 5" xfId="131" xr:uid="{00000000-0005-0000-0000-000083000000}"/>
    <cellStyle name="Satisfaisant 2" xfId="132" xr:uid="{00000000-0005-0000-0000-000084000000}"/>
    <cellStyle name="Sortie 2" xfId="133" xr:uid="{00000000-0005-0000-0000-000085000000}"/>
    <cellStyle name="Standaard 2" xfId="134" xr:uid="{00000000-0005-0000-0000-000086000000}"/>
    <cellStyle name="Standaard 2 2" xfId="135" xr:uid="{00000000-0005-0000-0000-000087000000}"/>
    <cellStyle name="Standaard 3" xfId="136" xr:uid="{00000000-0005-0000-0000-000088000000}"/>
    <cellStyle name="Standaard 4" xfId="137" xr:uid="{00000000-0005-0000-0000-000089000000}"/>
    <cellStyle name="Standaard 4 2" xfId="138" xr:uid="{00000000-0005-0000-0000-00008A000000}"/>
    <cellStyle name="Standaard 5" xfId="139" xr:uid="{00000000-0005-0000-0000-00008B000000}"/>
    <cellStyle name="Texte explicatif 2" xfId="140" xr:uid="{00000000-0005-0000-0000-00008C000000}"/>
    <cellStyle name="Title" xfId="141" xr:uid="{00000000-0005-0000-0000-00008D000000}"/>
    <cellStyle name="Titre 1" xfId="142" xr:uid="{00000000-0005-0000-0000-00008E000000}"/>
    <cellStyle name="Titre 1 1" xfId="143" xr:uid="{00000000-0005-0000-0000-00008F000000}"/>
    <cellStyle name="Titre 1 1 1" xfId="144" xr:uid="{00000000-0005-0000-0000-000090000000}"/>
    <cellStyle name="Titre 1 1 1 1" xfId="145" xr:uid="{00000000-0005-0000-0000-000091000000}"/>
    <cellStyle name="Titre 2" xfId="146" xr:uid="{00000000-0005-0000-0000-000092000000}"/>
    <cellStyle name="Titre 1 2" xfId="147" xr:uid="{00000000-0005-0000-0000-000093000000}"/>
    <cellStyle name="Titre 2 2" xfId="148" xr:uid="{00000000-0005-0000-0000-000094000000}"/>
    <cellStyle name="Titre 3 2" xfId="149" xr:uid="{00000000-0005-0000-0000-000095000000}"/>
    <cellStyle name="Titre 4 2" xfId="150" xr:uid="{00000000-0005-0000-0000-000096000000}"/>
    <cellStyle name="Total 2" xfId="151" xr:uid="{00000000-0005-0000-0000-000097000000}"/>
    <cellStyle name="Total 3" xfId="152" xr:uid="{00000000-0005-0000-0000-000098000000}"/>
    <cellStyle name="Vérification 2" xfId="153" xr:uid="{00000000-0005-0000-0000-000099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Résultat</a:t>
            </a:r>
            <a:r>
              <a:rPr lang="fr-BE" baseline="0"/>
              <a:t> exercice propre</a:t>
            </a:r>
            <a:endParaRPr lang="fr-BE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'Ex propre'!$A$4</c:f>
              <c:strCache>
                <c:ptCount val="1"/>
                <c:pt idx="0">
                  <c:v>5339 Bruxelles Capitale - Ixelles</c:v>
                </c:pt>
              </c:strCache>
            </c:strRef>
          </c:tx>
          <c:invertIfNegative val="0"/>
          <c:cat>
            <c:numRef>
              <c:f>'Ex propre'!$Q$3:$U$3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'Ex propre'!$Q$4:$U$4</c:f>
              <c:numCache>
                <c:formatCode>#,##0.00</c:formatCode>
                <c:ptCount val="5"/>
                <c:pt idx="0">
                  <c:v>8789762.3400000036</c:v>
                </c:pt>
                <c:pt idx="1">
                  <c:v>8045507.2300000191</c:v>
                </c:pt>
                <c:pt idx="2">
                  <c:v>3521928.5799999833</c:v>
                </c:pt>
                <c:pt idx="3">
                  <c:v>4786282.1799999475</c:v>
                </c:pt>
                <c:pt idx="4">
                  <c:v>85096.239999979734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5-4F19-9C60-5887B6725CAC}"/>
            </c:ext>
          </c:extLst>
        </c:ser>
        <c:ser>
          <c:idx val="2"/>
          <c:order val="1"/>
          <c:tx>
            <c:strRef>
              <c:f>'Ex propre'!$A$5</c:f>
              <c:strCache>
                <c:ptCount val="1"/>
                <c:pt idx="0">
                  <c:v>5340 Bruxelles Ouest</c:v>
                </c:pt>
              </c:strCache>
            </c:strRef>
          </c:tx>
          <c:invertIfNegative val="0"/>
          <c:cat>
            <c:numRef>
              <c:f>'Ex propre'!$Q$3:$U$3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'Ex propre'!$Q$5:$U$5</c:f>
              <c:numCache>
                <c:formatCode>#,##0.00</c:formatCode>
                <c:ptCount val="5"/>
                <c:pt idx="0">
                  <c:v>3427927.1599999964</c:v>
                </c:pt>
                <c:pt idx="1">
                  <c:v>-1426900.9400000125</c:v>
                </c:pt>
                <c:pt idx="2">
                  <c:v>-648344.96999999881</c:v>
                </c:pt>
                <c:pt idx="3">
                  <c:v>-393849.81000000238</c:v>
                </c:pt>
                <c:pt idx="4">
                  <c:v>-1294056.2399999946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5-4F19-9C60-5887B6725CAC}"/>
            </c:ext>
          </c:extLst>
        </c:ser>
        <c:ser>
          <c:idx val="3"/>
          <c:order val="2"/>
          <c:tx>
            <c:strRef>
              <c:f>'Ex propre'!$A$6</c:f>
              <c:strCache>
                <c:ptCount val="1"/>
                <c:pt idx="0">
                  <c:v>5341 Midi</c:v>
                </c:pt>
              </c:strCache>
            </c:strRef>
          </c:tx>
          <c:invertIfNegative val="0"/>
          <c:cat>
            <c:numRef>
              <c:f>'Ex propre'!$Q$3:$U$3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'Ex propre'!$Q$6:$U$6</c:f>
              <c:numCache>
                <c:formatCode>#,##0.00</c:formatCode>
                <c:ptCount val="5"/>
                <c:pt idx="0">
                  <c:v>2338978.1999999732</c:v>
                </c:pt>
                <c:pt idx="1">
                  <c:v>1531268.5500000119</c:v>
                </c:pt>
                <c:pt idx="2">
                  <c:v>-3691256.5300000161</c:v>
                </c:pt>
                <c:pt idx="3">
                  <c:v>402093.25999999046</c:v>
                </c:pt>
                <c:pt idx="4">
                  <c:v>2232856.6400000006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5-4F19-9C60-5887B6725CAC}"/>
            </c:ext>
          </c:extLst>
        </c:ser>
        <c:ser>
          <c:idx val="4"/>
          <c:order val="3"/>
          <c:tx>
            <c:strRef>
              <c:f>'Ex propre'!$A$7</c:f>
              <c:strCache>
                <c:ptCount val="1"/>
                <c:pt idx="0">
                  <c:v>5342 Uccle - Wabo - Auderghem</c:v>
                </c:pt>
              </c:strCache>
            </c:strRef>
          </c:tx>
          <c:invertIfNegative val="0"/>
          <c:cat>
            <c:numRef>
              <c:f>'Ex propre'!$Q$3:$U$3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'Ex propre'!$Q$7:$U$7</c:f>
              <c:numCache>
                <c:formatCode>#,##0.00</c:formatCode>
                <c:ptCount val="5"/>
                <c:pt idx="0">
                  <c:v>523011.41000001132</c:v>
                </c:pt>
                <c:pt idx="1">
                  <c:v>951824.05000000447</c:v>
                </c:pt>
                <c:pt idx="2">
                  <c:v>1294766.9299999997</c:v>
                </c:pt>
                <c:pt idx="3">
                  <c:v>220615.8900000006</c:v>
                </c:pt>
                <c:pt idx="4">
                  <c:v>483388.37999999523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F5-4F19-9C60-5887B6725CAC}"/>
            </c:ext>
          </c:extLst>
        </c:ser>
        <c:ser>
          <c:idx val="5"/>
          <c:order val="4"/>
          <c:tx>
            <c:strRef>
              <c:f>'Ex propre'!$A$8</c:f>
              <c:strCache>
                <c:ptCount val="1"/>
                <c:pt idx="0">
                  <c:v>5343 Montgomery</c:v>
                </c:pt>
              </c:strCache>
            </c:strRef>
          </c:tx>
          <c:invertIfNegative val="0"/>
          <c:cat>
            <c:numRef>
              <c:f>'Ex propre'!$Q$3:$U$3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'Ex propre'!$Q$8:$U$8</c:f>
              <c:numCache>
                <c:formatCode>#,##0.00</c:formatCode>
                <c:ptCount val="5"/>
                <c:pt idx="0">
                  <c:v>322280.18999999762</c:v>
                </c:pt>
                <c:pt idx="1">
                  <c:v>1496882.9799999967</c:v>
                </c:pt>
                <c:pt idx="2">
                  <c:v>-1462195.4200000018</c:v>
                </c:pt>
                <c:pt idx="3">
                  <c:v>232521.12000000477</c:v>
                </c:pt>
                <c:pt idx="4">
                  <c:v>-926217.31999999285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5-4F19-9C60-5887B6725CAC}"/>
            </c:ext>
          </c:extLst>
        </c:ser>
        <c:ser>
          <c:idx val="6"/>
          <c:order val="5"/>
          <c:tx>
            <c:strRef>
              <c:f>'Ex propre'!$A$9</c:f>
              <c:strCache>
                <c:ptCount val="1"/>
                <c:pt idx="0">
                  <c:v>5344 Polbruno</c:v>
                </c:pt>
              </c:strCache>
            </c:strRef>
          </c:tx>
          <c:invertIfNegative val="0"/>
          <c:cat>
            <c:numRef>
              <c:f>'Ex propre'!$Q$3:$U$3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'Ex propre'!$Q$9:$U$9</c:f>
              <c:numCache>
                <c:formatCode>#,##0.00</c:formatCode>
                <c:ptCount val="5"/>
                <c:pt idx="0">
                  <c:v>-514202.95000000298</c:v>
                </c:pt>
                <c:pt idx="1">
                  <c:v>828885.98000000417</c:v>
                </c:pt>
                <c:pt idx="2">
                  <c:v>541661.68999998271</c:v>
                </c:pt>
                <c:pt idx="3">
                  <c:v>224143.92000001669</c:v>
                </c:pt>
                <c:pt idx="4">
                  <c:v>1101908.2100000083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F5-4F19-9C60-5887B6725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23520"/>
        <c:axId val="143325056"/>
      </c:barChart>
      <c:catAx>
        <c:axId val="14332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3325056"/>
        <c:crosses val="autoZero"/>
        <c:auto val="1"/>
        <c:lblAlgn val="ctr"/>
        <c:lblOffset val="100"/>
        <c:noMultiLvlLbl val="0"/>
      </c:catAx>
      <c:valAx>
        <c:axId val="14332505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43323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trendline>
            <c:spPr>
              <a:ln>
                <a:solidFill>
                  <a:schemeClr val="accent5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cat>
            <c:numRef>
              <c:f>ROT!$B$3:$U$3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ROT!$B$10:$U$10</c:f>
              <c:numCache>
                <c:formatCode>#,##0.00</c:formatCode>
                <c:ptCount val="20"/>
                <c:pt idx="0">
                  <c:v>294892289.45000005</c:v>
                </c:pt>
                <c:pt idx="1">
                  <c:v>324674559.26999998</c:v>
                </c:pt>
                <c:pt idx="2">
                  <c:v>356443907.71999997</c:v>
                </c:pt>
                <c:pt idx="3">
                  <c:v>360413676.69</c:v>
                </c:pt>
                <c:pt idx="4">
                  <c:v>366245828.47000003</c:v>
                </c:pt>
                <c:pt idx="5">
                  <c:v>374133411.83000004</c:v>
                </c:pt>
                <c:pt idx="6">
                  <c:v>402466036.66000003</c:v>
                </c:pt>
                <c:pt idx="7">
                  <c:v>418837177.25</c:v>
                </c:pt>
                <c:pt idx="8">
                  <c:v>436606254.83999997</c:v>
                </c:pt>
                <c:pt idx="9">
                  <c:v>451693306.29999995</c:v>
                </c:pt>
                <c:pt idx="10">
                  <c:v>473322154.71999997</c:v>
                </c:pt>
                <c:pt idx="11">
                  <c:v>503589756.13000005</c:v>
                </c:pt>
                <c:pt idx="12">
                  <c:v>524142608.98999995</c:v>
                </c:pt>
                <c:pt idx="13">
                  <c:v>532292921.00999999</c:v>
                </c:pt>
                <c:pt idx="14">
                  <c:v>554484013.58000004</c:v>
                </c:pt>
                <c:pt idx="15">
                  <c:v>561710446.55000007</c:v>
                </c:pt>
                <c:pt idx="16">
                  <c:v>564174288.70000005</c:v>
                </c:pt>
                <c:pt idx="17">
                  <c:v>573630368.18000007</c:v>
                </c:pt>
                <c:pt idx="18">
                  <c:v>592292188.9000001</c:v>
                </c:pt>
                <c:pt idx="19">
                  <c:v>596899029.92000008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94-4D19-85B6-1978C9998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70912"/>
        <c:axId val="138472448"/>
      </c:barChart>
      <c:catAx>
        <c:axId val="13847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472448"/>
        <c:crosses val="autoZero"/>
        <c:auto val="1"/>
        <c:lblAlgn val="ctr"/>
        <c:lblOffset val="100"/>
        <c:noMultiLvlLbl val="0"/>
      </c:catAx>
      <c:valAx>
        <c:axId val="138472448"/>
        <c:scaling>
          <c:orientation val="minMax"/>
          <c:min val="0"/>
        </c:scaling>
        <c:delete val="1"/>
        <c:axPos val="l"/>
        <c:majorGridlines/>
        <c:numFmt formatCode="#,##0.00" sourceLinked="1"/>
        <c:majorTickMark val="none"/>
        <c:minorTickMark val="none"/>
        <c:tickLblPos val="none"/>
        <c:crossAx val="138470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Part des dotations communales dans les recettes de transferts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Dotations!$L$26:$U$26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Dotations!$L$27:$U$27</c:f>
              <c:numCache>
                <c:formatCode>0%</c:formatCode>
                <c:ptCount val="10"/>
                <c:pt idx="0">
                  <c:v>0.65386146017838798</c:v>
                </c:pt>
                <c:pt idx="1">
                  <c:v>0.65616318876172441</c:v>
                </c:pt>
                <c:pt idx="2">
                  <c:v>0.64151948779347423</c:v>
                </c:pt>
                <c:pt idx="3">
                  <c:v>0.65073698356302689</c:v>
                </c:pt>
                <c:pt idx="4">
                  <c:v>0.63670979879217604</c:v>
                </c:pt>
                <c:pt idx="5">
                  <c:v>0.6364258320735694</c:v>
                </c:pt>
                <c:pt idx="6">
                  <c:v>0.63139162312910269</c:v>
                </c:pt>
                <c:pt idx="7">
                  <c:v>0.62560606335854052</c:v>
                </c:pt>
                <c:pt idx="8">
                  <c:v>0.62836512841947412</c:v>
                </c:pt>
                <c:pt idx="9">
                  <c:v>0.62982852954273738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03-4FAE-8690-F9C61B050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505600"/>
        <c:axId val="138556544"/>
      </c:lineChart>
      <c:catAx>
        <c:axId val="13850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556544"/>
        <c:crosses val="autoZero"/>
        <c:auto val="1"/>
        <c:lblAlgn val="ctr"/>
        <c:lblOffset val="100"/>
        <c:noMultiLvlLbl val="0"/>
      </c:catAx>
      <c:valAx>
        <c:axId val="138556544"/>
        <c:scaling>
          <c:orientation val="minMax"/>
        </c:scaling>
        <c:delete val="1"/>
        <c:axPos val="l"/>
        <c:majorGridlines/>
        <c:numFmt formatCode="0%" sourceLinked="1"/>
        <c:majorTickMark val="none"/>
        <c:minorTickMark val="none"/>
        <c:tickLblPos val="none"/>
        <c:crossAx val="13850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BE" sz="1000"/>
              <a:t>Ventilation des dépenses des 6 zones de police en 2021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0.13581944444444444"/>
                  <c:y val="9.70138888888888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56-46FA-9DDD-8FDA19E281BC}"/>
                </c:ext>
              </c:extLst>
            </c:dLbl>
            <c:dLbl>
              <c:idx val="1"/>
              <c:layout>
                <c:manualLayout>
                  <c:x val="-0.13581958333333333"/>
                  <c:y val="-1.76388888888888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56-46FA-9DDD-8FDA19E281BC}"/>
                </c:ext>
              </c:extLst>
            </c:dLbl>
            <c:dLbl>
              <c:idx val="2"/>
              <c:layout>
                <c:manualLayout>
                  <c:x val="-0.12347222222222222"/>
                  <c:y val="-8.8194444444444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56-46FA-9DDD-8FDA19E281BC}"/>
                </c:ext>
              </c:extLst>
            </c:dLbl>
            <c:dLbl>
              <c:idx val="3"/>
              <c:layout>
                <c:manualLayout>
                  <c:x val="-5.4680555555555559E-2"/>
                  <c:y val="-0.135231712962962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56-46FA-9DDD-8FDA19E281BC}"/>
                </c:ext>
              </c:extLst>
            </c:dLbl>
            <c:dLbl>
              <c:idx val="4"/>
              <c:layout>
                <c:manualLayout>
                  <c:x val="0.10936111111111117"/>
                  <c:y val="-0.111713194444444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56-46FA-9DDD-8FDA19E281B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Dépenses!$A$39:$A$43</c:f>
              <c:strCache>
                <c:ptCount val="5"/>
                <c:pt idx="0">
                  <c:v>Dépenses de personnel opérationnel</c:v>
                </c:pt>
                <c:pt idx="1">
                  <c:v>Dépenses de personnel calog</c:v>
                </c:pt>
                <c:pt idx="2">
                  <c:v>Dépenses de fonctionnement</c:v>
                </c:pt>
                <c:pt idx="3">
                  <c:v>Dépenses de transferts</c:v>
                </c:pt>
                <c:pt idx="4">
                  <c:v>Dépenses de dette</c:v>
                </c:pt>
              </c:strCache>
            </c:strRef>
          </c:cat>
          <c:val>
            <c:numRef>
              <c:f>Dépenses!$U$39:$U$43</c:f>
              <c:numCache>
                <c:formatCode>0%</c:formatCode>
                <c:ptCount val="5"/>
                <c:pt idx="0">
                  <c:v>0.7812442227020342</c:v>
                </c:pt>
                <c:pt idx="1">
                  <c:v>0.11123669469293557</c:v>
                </c:pt>
                <c:pt idx="2">
                  <c:v>8.5627089814241886E-2</c:v>
                </c:pt>
                <c:pt idx="3">
                  <c:v>1.6780580820742134E-3</c:v>
                </c:pt>
                <c:pt idx="4" formatCode="0.00%">
                  <c:v>2.0185572120062077E-2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56-46FA-9DDD-8FDA19E281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Dépenses de personnel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DOP!$B$3:$U$3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DOP!$B$10:$U$10</c:f>
              <c:numCache>
                <c:formatCode>#,##0.00</c:formatCode>
                <c:ptCount val="20"/>
                <c:pt idx="0">
                  <c:v>250089526.67000002</c:v>
                </c:pt>
                <c:pt idx="1">
                  <c:v>288903804.00999999</c:v>
                </c:pt>
                <c:pt idx="2">
                  <c:v>295771671.01999998</c:v>
                </c:pt>
                <c:pt idx="3">
                  <c:v>296518465.50999999</c:v>
                </c:pt>
                <c:pt idx="4">
                  <c:v>327168376.75999999</c:v>
                </c:pt>
                <c:pt idx="5">
                  <c:v>340707596.72000003</c:v>
                </c:pt>
                <c:pt idx="6">
                  <c:v>351971080.50999999</c:v>
                </c:pt>
                <c:pt idx="7">
                  <c:v>366911426.93000001</c:v>
                </c:pt>
                <c:pt idx="8">
                  <c:v>373378673.93000001</c:v>
                </c:pt>
                <c:pt idx="9">
                  <c:v>388637923.01999998</c:v>
                </c:pt>
                <c:pt idx="10">
                  <c:v>420462295.46000004</c:v>
                </c:pt>
                <c:pt idx="11">
                  <c:v>438892503.06000006</c:v>
                </c:pt>
                <c:pt idx="12">
                  <c:v>458203591.26000005</c:v>
                </c:pt>
                <c:pt idx="13">
                  <c:v>467261871.93999994</c:v>
                </c:pt>
                <c:pt idx="14">
                  <c:v>484916720.94000006</c:v>
                </c:pt>
                <c:pt idx="15">
                  <c:v>489421974.61000001</c:v>
                </c:pt>
                <c:pt idx="16">
                  <c:v>491116662.46000004</c:v>
                </c:pt>
                <c:pt idx="17">
                  <c:v>511592901.03999996</c:v>
                </c:pt>
                <c:pt idx="18">
                  <c:v>524500869.60000002</c:v>
                </c:pt>
                <c:pt idx="19">
                  <c:v>533379783.80000007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5-4796-A33F-6725D123A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60544"/>
        <c:axId val="138062080"/>
      </c:barChart>
      <c:catAx>
        <c:axId val="13806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062080"/>
        <c:crosses val="autoZero"/>
        <c:auto val="1"/>
        <c:lblAlgn val="ctr"/>
        <c:lblOffset val="100"/>
        <c:noMultiLvlLbl val="0"/>
      </c:catAx>
      <c:valAx>
        <c:axId val="13806208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3806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BE" sz="1000">
                <a:latin typeface="Arial" panose="020B0604020202020204" pitchFamily="34" charset="0"/>
                <a:cs typeface="Arial" panose="020B0604020202020204" pitchFamily="34" charset="0"/>
              </a:rPr>
              <a:t>Part du personnel opérationnel dans les dépenses de personnel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'P. opérationnel-calog'!$B$27:$U$27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'P. opérationnel-calog'!$B$28:$U$28</c:f>
              <c:numCache>
                <c:formatCode>0%</c:formatCode>
                <c:ptCount val="20"/>
                <c:pt idx="0">
                  <c:v>0.94452141201295503</c:v>
                </c:pt>
                <c:pt idx="1">
                  <c:v>0.90575123774051269</c:v>
                </c:pt>
                <c:pt idx="2">
                  <c:v>0.9180996999595612</c:v>
                </c:pt>
                <c:pt idx="3">
                  <c:v>0.9207924915920358</c:v>
                </c:pt>
                <c:pt idx="4">
                  <c:v>0.923248030146812</c:v>
                </c:pt>
                <c:pt idx="5">
                  <c:v>0.91961508380305423</c:v>
                </c:pt>
                <c:pt idx="6">
                  <c:v>0.91600245904532485</c:v>
                </c:pt>
                <c:pt idx="7">
                  <c:v>0.91187939435266352</c:v>
                </c:pt>
                <c:pt idx="8">
                  <c:v>0.89341528215545341</c:v>
                </c:pt>
                <c:pt idx="9">
                  <c:v>0.88976423575165309</c:v>
                </c:pt>
                <c:pt idx="10">
                  <c:v>0.88848778374121662</c:v>
                </c:pt>
                <c:pt idx="11">
                  <c:v>0.88436390123742481</c:v>
                </c:pt>
                <c:pt idx="12">
                  <c:v>0.88713979037615964</c:v>
                </c:pt>
                <c:pt idx="13">
                  <c:v>0.88560273097381292</c:v>
                </c:pt>
                <c:pt idx="14">
                  <c:v>0.88343535809524321</c:v>
                </c:pt>
                <c:pt idx="15">
                  <c:v>0.88411757313268546</c:v>
                </c:pt>
                <c:pt idx="16">
                  <c:v>0.88290023608253376</c:v>
                </c:pt>
                <c:pt idx="17">
                  <c:v>0.88158168692950023</c:v>
                </c:pt>
                <c:pt idx="18">
                  <c:v>0.87844331431018852</c:v>
                </c:pt>
                <c:pt idx="19">
                  <c:v>0.87533456539115262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6-4648-B59C-76783DFD5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008640"/>
        <c:axId val="139030912"/>
      </c:lineChart>
      <c:catAx>
        <c:axId val="13900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9030912"/>
        <c:crosses val="autoZero"/>
        <c:auto val="1"/>
        <c:lblAlgn val="ctr"/>
        <c:lblOffset val="100"/>
        <c:noMultiLvlLbl val="0"/>
      </c:catAx>
      <c:valAx>
        <c:axId val="139030912"/>
        <c:scaling>
          <c:orientation val="minMax"/>
        </c:scaling>
        <c:delete val="1"/>
        <c:axPos val="l"/>
        <c:majorGridlines/>
        <c:numFmt formatCode="0%" sourceLinked="1"/>
        <c:majorTickMark val="none"/>
        <c:minorTickMark val="none"/>
        <c:tickLblPos val="none"/>
        <c:crossAx val="13900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BE" sz="1000">
                <a:latin typeface="Arial" panose="020B0604020202020204" pitchFamily="34" charset="0"/>
                <a:cs typeface="Arial" panose="020B0604020202020204" pitchFamily="34" charset="0"/>
              </a:rPr>
              <a:t>Part du personnel calog dans les dépenses de personnel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'P. opérationnel-calog'!$B$27:$U$27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'P. opérationnel-calog'!$B$33:$U$33</c:f>
              <c:numCache>
                <c:formatCode>0%</c:formatCode>
                <c:ptCount val="20"/>
                <c:pt idx="0">
                  <c:v>5.5478586947417176E-2</c:v>
                </c:pt>
                <c:pt idx="1">
                  <c:v>9.4248762259487293E-2</c:v>
                </c:pt>
                <c:pt idx="2">
                  <c:v>8.1900300040438939E-2</c:v>
                </c:pt>
                <c:pt idx="3">
                  <c:v>7.9207508407964311E-2</c:v>
                </c:pt>
                <c:pt idx="4">
                  <c:v>7.6751289347320728E-2</c:v>
                </c:pt>
                <c:pt idx="5">
                  <c:v>8.038491619694578E-2</c:v>
                </c:pt>
                <c:pt idx="6">
                  <c:v>8.3997540954675196E-2</c:v>
                </c:pt>
                <c:pt idx="7">
                  <c:v>8.812060564733637E-2</c:v>
                </c:pt>
                <c:pt idx="8">
                  <c:v>0.10658471784454655</c:v>
                </c:pt>
                <c:pt idx="9">
                  <c:v>0.11023576242145389</c:v>
                </c:pt>
                <c:pt idx="10">
                  <c:v>0.11151221618743333</c:v>
                </c:pt>
                <c:pt idx="11">
                  <c:v>0.11563609876257522</c:v>
                </c:pt>
                <c:pt idx="12">
                  <c:v>0.11286020962384019</c:v>
                </c:pt>
                <c:pt idx="13">
                  <c:v>0.11439726902618719</c:v>
                </c:pt>
                <c:pt idx="14">
                  <c:v>0.11656464149231488</c:v>
                </c:pt>
                <c:pt idx="15">
                  <c:v>0.11590465970638696</c:v>
                </c:pt>
                <c:pt idx="16">
                  <c:v>0.11669322902410734</c:v>
                </c:pt>
                <c:pt idx="17">
                  <c:v>0.1184151244414226</c:v>
                </c:pt>
                <c:pt idx="18">
                  <c:v>0.12152351119762567</c:v>
                </c:pt>
                <c:pt idx="19">
                  <c:v>0.1246336561284571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1-415D-BC7B-44662A95D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059584"/>
        <c:axId val="139061120"/>
      </c:lineChart>
      <c:catAx>
        <c:axId val="13905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9061120"/>
        <c:crosses val="autoZero"/>
        <c:auto val="1"/>
        <c:lblAlgn val="ctr"/>
        <c:lblOffset val="100"/>
        <c:noMultiLvlLbl val="0"/>
      </c:catAx>
      <c:valAx>
        <c:axId val="139061120"/>
        <c:scaling>
          <c:orientation val="minMax"/>
        </c:scaling>
        <c:delete val="1"/>
        <c:axPos val="l"/>
        <c:majorGridlines/>
        <c:numFmt formatCode="0%" sourceLinked="1"/>
        <c:majorTickMark val="none"/>
        <c:minorTickMark val="none"/>
        <c:tickLblPos val="none"/>
        <c:crossAx val="13905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0.13103174603174603"/>
                  <c:y val="3.52777777777777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9C-4135-9A4B-695EBAEA5DF6}"/>
                </c:ext>
              </c:extLst>
            </c:dLbl>
            <c:dLbl>
              <c:idx val="1"/>
              <c:layout>
                <c:manualLayout>
                  <c:x val="-9.676190476190473E-2"/>
                  <c:y val="9.4074074074074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9C-4135-9A4B-695EBAEA5DF6}"/>
                </c:ext>
              </c:extLst>
            </c:dLbl>
            <c:dLbl>
              <c:idx val="2"/>
              <c:layout>
                <c:manualLayout>
                  <c:x val="-0.12498412698412699"/>
                  <c:y val="8.8194444444444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9C-4135-9A4B-695EBAEA5DF6}"/>
                </c:ext>
              </c:extLst>
            </c:dLbl>
            <c:dLbl>
              <c:idx val="3"/>
              <c:layout>
                <c:manualLayout>
                  <c:x val="-0.17336507936507936"/>
                  <c:y val="-2.93981481481481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9C-4135-9A4B-695EBAEA5DF6}"/>
                </c:ext>
              </c:extLst>
            </c:dLbl>
            <c:dLbl>
              <c:idx val="4"/>
              <c:layout>
                <c:manualLayout>
                  <c:x val="-3.8301587301587302E-2"/>
                  <c:y val="-0.123472222222222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9C-4135-9A4B-695EBAEA5DF6}"/>
                </c:ext>
              </c:extLst>
            </c:dLbl>
            <c:numFmt formatCode="0.00%" sourceLinked="0"/>
            <c:spPr>
              <a:ln w="0">
                <a:noFill/>
                <a:bevel/>
              </a:ln>
              <a:effectLst>
                <a:glow>
                  <a:srgbClr val="FFFF66"/>
                </a:glow>
              </a:effectLst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'Répartition P.opérationnel '!$A$75:$A$79</c:f>
              <c:strCache>
                <c:ptCount val="5"/>
                <c:pt idx="0">
                  <c:v>Traitements</c:v>
                </c:pt>
                <c:pt idx="1">
                  <c:v>Heures supplémentaires</c:v>
                </c:pt>
                <c:pt idx="2">
                  <c:v>Pensions</c:v>
                </c:pt>
                <c:pt idx="3">
                  <c:v>Pécules de vacances</c:v>
                </c:pt>
                <c:pt idx="4">
                  <c:v>Autres</c:v>
                </c:pt>
              </c:strCache>
            </c:strRef>
          </c:cat>
          <c:val>
            <c:numRef>
              <c:f>'Répartition P.opérationnel '!$U$75:$U$79</c:f>
              <c:numCache>
                <c:formatCode>0%</c:formatCode>
                <c:ptCount val="5"/>
                <c:pt idx="0">
                  <c:v>0.55741325895064808</c:v>
                </c:pt>
                <c:pt idx="1">
                  <c:v>0.11262049538679003</c:v>
                </c:pt>
                <c:pt idx="2">
                  <c:v>0.15575940796888424</c:v>
                </c:pt>
                <c:pt idx="3">
                  <c:v>3.5833512989410107E-2</c:v>
                </c:pt>
                <c:pt idx="4">
                  <c:v>0.13837332470426755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9C-4135-9A4B-695EBAEA5D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Part</a:t>
            </a:r>
            <a:r>
              <a:rPr lang="en-US" baseline="0"/>
              <a:t> des dépenses de personnel opérationnel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015111111111113E-2"/>
          <c:y val="0.12100416666666668"/>
          <c:w val="0.93781822222222222"/>
          <c:h val="0.77286111111111111"/>
        </c:manualLayout>
      </c:layout>
      <c:lineChart>
        <c:grouping val="standard"/>
        <c:varyColors val="0"/>
        <c:ser>
          <c:idx val="0"/>
          <c:order val="0"/>
          <c:tx>
            <c:strRef>
              <c:f>'Répartition P.opérationnel '!$A$75</c:f>
              <c:strCache>
                <c:ptCount val="1"/>
                <c:pt idx="0">
                  <c:v>Traitements</c:v>
                </c:pt>
              </c:strCache>
            </c:strRef>
          </c:tx>
          <c:cat>
            <c:numRef>
              <c:f>'Répartition P.opérationnel '!$B$74:$U$74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'Répartition P.opérationnel '!$B$75:$U$75</c:f>
              <c:numCache>
                <c:formatCode>0%</c:formatCode>
                <c:ptCount val="20"/>
                <c:pt idx="0">
                  <c:v>0.70389390232336913</c:v>
                </c:pt>
                <c:pt idx="1">
                  <c:v>0.67550983737051962</c:v>
                </c:pt>
                <c:pt idx="2">
                  <c:v>0.68138139035022849</c:v>
                </c:pt>
                <c:pt idx="3">
                  <c:v>0.69929593700213577</c:v>
                </c:pt>
                <c:pt idx="4">
                  <c:v>0.68042588200298082</c:v>
                </c:pt>
                <c:pt idx="5">
                  <c:v>0.61190092106259941</c:v>
                </c:pt>
                <c:pt idx="6">
                  <c:v>0.61842321117009547</c:v>
                </c:pt>
                <c:pt idx="7">
                  <c:v>0.62104420174059405</c:v>
                </c:pt>
                <c:pt idx="8">
                  <c:v>0.61195072089822666</c:v>
                </c:pt>
                <c:pt idx="9">
                  <c:v>0.610216174974474</c:v>
                </c:pt>
                <c:pt idx="10">
                  <c:v>0.6036842003812829</c:v>
                </c:pt>
                <c:pt idx="11">
                  <c:v>0.60081572912408454</c:v>
                </c:pt>
                <c:pt idx="12">
                  <c:v>0.58619662074140977</c:v>
                </c:pt>
                <c:pt idx="13">
                  <c:v>0.5788870539943749</c:v>
                </c:pt>
                <c:pt idx="14">
                  <c:v>0.56467755328158553</c:v>
                </c:pt>
                <c:pt idx="15">
                  <c:v>0.57138539871736882</c:v>
                </c:pt>
                <c:pt idx="16">
                  <c:v>0.56910836311282531</c:v>
                </c:pt>
                <c:pt idx="17">
                  <c:v>0.56731485229615963</c:v>
                </c:pt>
                <c:pt idx="18">
                  <c:v>0.55784967232764826</c:v>
                </c:pt>
                <c:pt idx="19">
                  <c:v>0.55741325895064808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25-4EA8-B2B1-E559834D57B9}"/>
            </c:ext>
          </c:extLst>
        </c:ser>
        <c:ser>
          <c:idx val="1"/>
          <c:order val="1"/>
          <c:tx>
            <c:strRef>
              <c:f>'Répartition P.opérationnel '!$A$76</c:f>
              <c:strCache>
                <c:ptCount val="1"/>
                <c:pt idx="0">
                  <c:v>Heures supplémentaires</c:v>
                </c:pt>
              </c:strCache>
            </c:strRef>
          </c:tx>
          <c:cat>
            <c:numRef>
              <c:f>'Répartition P.opérationnel '!$B$74:$U$74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'Répartition P.opérationnel '!$B$76:$U$76</c:f>
              <c:numCache>
                <c:formatCode>0%</c:formatCode>
                <c:ptCount val="20"/>
                <c:pt idx="0">
                  <c:v>6.8388565710812685E-2</c:v>
                </c:pt>
                <c:pt idx="1">
                  <c:v>6.6392194042154642E-2</c:v>
                </c:pt>
                <c:pt idx="2">
                  <c:v>6.6844629971834046E-2</c:v>
                </c:pt>
                <c:pt idx="3">
                  <c:v>7.0775435743424472E-2</c:v>
                </c:pt>
                <c:pt idx="4">
                  <c:v>6.6785245706396837E-2</c:v>
                </c:pt>
                <c:pt idx="5">
                  <c:v>0.11977662764011826</c:v>
                </c:pt>
                <c:pt idx="6">
                  <c:v>0.11811853403732844</c:v>
                </c:pt>
                <c:pt idx="7">
                  <c:v>0.12134491668113311</c:v>
                </c:pt>
                <c:pt idx="8">
                  <c:v>0.11814914002082083</c:v>
                </c:pt>
                <c:pt idx="9">
                  <c:v>0.11492022428118559</c:v>
                </c:pt>
                <c:pt idx="10">
                  <c:v>0.11610472147001685</c:v>
                </c:pt>
                <c:pt idx="11">
                  <c:v>0.11213311362109918</c:v>
                </c:pt>
                <c:pt idx="12">
                  <c:v>0.10684262032299072</c:v>
                </c:pt>
                <c:pt idx="13">
                  <c:v>0.10687649584362933</c:v>
                </c:pt>
                <c:pt idx="14">
                  <c:v>0.11455800728978181</c:v>
                </c:pt>
                <c:pt idx="15">
                  <c:v>0.10831081596484191</c:v>
                </c:pt>
                <c:pt idx="16">
                  <c:v>0.11004540787837286</c:v>
                </c:pt>
                <c:pt idx="17">
                  <c:v>0.11354650358729335</c:v>
                </c:pt>
                <c:pt idx="18">
                  <c:v>0.11540002832015611</c:v>
                </c:pt>
                <c:pt idx="19">
                  <c:v>0.11262049538679003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25-4EA8-B2B1-E559834D57B9}"/>
            </c:ext>
          </c:extLst>
        </c:ser>
        <c:ser>
          <c:idx val="2"/>
          <c:order val="2"/>
          <c:tx>
            <c:strRef>
              <c:f>'Répartition P.opérationnel '!$A$77</c:f>
              <c:strCache>
                <c:ptCount val="1"/>
                <c:pt idx="0">
                  <c:v>Pensions</c:v>
                </c:pt>
              </c:strCache>
            </c:strRef>
          </c:tx>
          <c:cat>
            <c:numRef>
              <c:f>'Répartition P.opérationnel '!$B$74:$U$74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'Répartition P.opérationnel '!$B$77:$U$77</c:f>
              <c:numCache>
                <c:formatCode>0%</c:formatCode>
                <c:ptCount val="20"/>
                <c:pt idx="0">
                  <c:v>0.10067748488891914</c:v>
                </c:pt>
                <c:pt idx="1">
                  <c:v>9.1523585543564462E-2</c:v>
                </c:pt>
                <c:pt idx="2">
                  <c:v>0.11052192848103595</c:v>
                </c:pt>
                <c:pt idx="3">
                  <c:v>9.2599427068148152E-2</c:v>
                </c:pt>
                <c:pt idx="4">
                  <c:v>0.10841372094212987</c:v>
                </c:pt>
                <c:pt idx="5">
                  <c:v>0.11733236736758069</c:v>
                </c:pt>
                <c:pt idx="6">
                  <c:v>0.11020111522716544</c:v>
                </c:pt>
                <c:pt idx="7">
                  <c:v>0.11272647338213483</c:v>
                </c:pt>
                <c:pt idx="8">
                  <c:v>0.10103916412254112</c:v>
                </c:pt>
                <c:pt idx="9">
                  <c:v>0.10035152474353105</c:v>
                </c:pt>
                <c:pt idx="10">
                  <c:v>0.10477874358947742</c:v>
                </c:pt>
                <c:pt idx="11">
                  <c:v>0.11737382945472512</c:v>
                </c:pt>
                <c:pt idx="12">
                  <c:v>0.12529862085662566</c:v>
                </c:pt>
                <c:pt idx="13">
                  <c:v>0.14659212303321587</c:v>
                </c:pt>
                <c:pt idx="14">
                  <c:v>0.15746348067190097</c:v>
                </c:pt>
                <c:pt idx="15">
                  <c:v>0.15814209522698738</c:v>
                </c:pt>
                <c:pt idx="16">
                  <c:v>0.15884599193067353</c:v>
                </c:pt>
                <c:pt idx="17">
                  <c:v>0.15547550827006923</c:v>
                </c:pt>
                <c:pt idx="18">
                  <c:v>0.15257527291864728</c:v>
                </c:pt>
                <c:pt idx="19">
                  <c:v>0.15575940796888424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25-4EA8-B2B1-E559834D57B9}"/>
            </c:ext>
          </c:extLst>
        </c:ser>
        <c:ser>
          <c:idx val="3"/>
          <c:order val="3"/>
          <c:tx>
            <c:strRef>
              <c:f>'Répartition P.opérationnel '!$A$78</c:f>
              <c:strCache>
                <c:ptCount val="1"/>
                <c:pt idx="0">
                  <c:v>Pécules de vacances</c:v>
                </c:pt>
              </c:strCache>
            </c:strRef>
          </c:tx>
          <c:cat>
            <c:numRef>
              <c:f>'Répartition P.opérationnel '!$B$74:$U$74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'Répartition P.opérationnel '!$B$78:$U$78</c:f>
              <c:numCache>
                <c:formatCode>0%</c:formatCode>
                <c:ptCount val="20"/>
                <c:pt idx="0">
                  <c:v>1.909493103288229E-2</c:v>
                </c:pt>
                <c:pt idx="1">
                  <c:v>2.4674906777952442E-2</c:v>
                </c:pt>
                <c:pt idx="2">
                  <c:v>2.1015063896442664E-2</c:v>
                </c:pt>
                <c:pt idx="3">
                  <c:v>2.1959381949851937E-2</c:v>
                </c:pt>
                <c:pt idx="4">
                  <c:v>2.5289469351246714E-2</c:v>
                </c:pt>
                <c:pt idx="5">
                  <c:v>2.1874207928303541E-2</c:v>
                </c:pt>
                <c:pt idx="6">
                  <c:v>2.7522542390311419E-2</c:v>
                </c:pt>
                <c:pt idx="7">
                  <c:v>2.996627668168219E-2</c:v>
                </c:pt>
                <c:pt idx="8">
                  <c:v>3.5280930247651131E-2</c:v>
                </c:pt>
                <c:pt idx="9">
                  <c:v>3.7934557903710468E-2</c:v>
                </c:pt>
                <c:pt idx="10">
                  <c:v>3.7846931267663135E-2</c:v>
                </c:pt>
                <c:pt idx="11">
                  <c:v>3.8049611607190767E-2</c:v>
                </c:pt>
                <c:pt idx="12">
                  <c:v>4.7732053757098346E-2</c:v>
                </c:pt>
                <c:pt idx="13">
                  <c:v>3.7295810954554247E-2</c:v>
                </c:pt>
                <c:pt idx="14">
                  <c:v>3.5875902185955107E-2</c:v>
                </c:pt>
                <c:pt idx="15">
                  <c:v>3.6027053706539455E-2</c:v>
                </c:pt>
                <c:pt idx="16">
                  <c:v>3.7584302818963848E-2</c:v>
                </c:pt>
                <c:pt idx="17">
                  <c:v>3.5491907731508884E-2</c:v>
                </c:pt>
                <c:pt idx="18">
                  <c:v>3.5204087831086701E-2</c:v>
                </c:pt>
                <c:pt idx="19">
                  <c:v>3.5833512989410107E-2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25-4EA8-B2B1-E559834D5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59520"/>
        <c:axId val="139665408"/>
      </c:lineChart>
      <c:catAx>
        <c:axId val="13965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9665408"/>
        <c:crosses val="autoZero"/>
        <c:auto val="1"/>
        <c:lblAlgn val="ctr"/>
        <c:lblOffset val="100"/>
        <c:noMultiLvlLbl val="0"/>
      </c:catAx>
      <c:valAx>
        <c:axId val="139665408"/>
        <c:scaling>
          <c:orientation val="minMax"/>
          <c:max val="0.7500000000000001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39659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Dépenses de personnel opérationnel (en millions)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'Répartition P.opérationnel '!$B$3:$U$3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'Répartition P.opérationnel '!$B$10:$U$10</c:f>
              <c:numCache>
                <c:formatCode>#,##0.00</c:formatCode>
                <c:ptCount val="20"/>
                <c:pt idx="0">
                  <c:v>236214912.85999998</c:v>
                </c:pt>
                <c:pt idx="1">
                  <c:v>261674978.06999999</c:v>
                </c:pt>
                <c:pt idx="2">
                  <c:v>271547882.42000002</c:v>
                </c:pt>
                <c:pt idx="3">
                  <c:v>273031976.66000003</c:v>
                </c:pt>
                <c:pt idx="4">
                  <c:v>302057559.37</c:v>
                </c:pt>
                <c:pt idx="5">
                  <c:v>313319845.11000001</c:v>
                </c:pt>
                <c:pt idx="6">
                  <c:v>322406375.25999999</c:v>
                </c:pt>
                <c:pt idx="7">
                  <c:v>334578969.76999998</c:v>
                </c:pt>
                <c:pt idx="8">
                  <c:v>333582213.31999999</c:v>
                </c:pt>
                <c:pt idx="9">
                  <c:v>345796124.56000006</c:v>
                </c:pt>
                <c:pt idx="10">
                  <c:v>373575613.04000002</c:v>
                </c:pt>
                <c:pt idx="11">
                  <c:v>388140686.23000008</c:v>
                </c:pt>
                <c:pt idx="12">
                  <c:v>406490637.89999998</c:v>
                </c:pt>
                <c:pt idx="13">
                  <c:v>413808389.87</c:v>
                </c:pt>
                <c:pt idx="14">
                  <c:v>428392577.01000005</c:v>
                </c:pt>
                <c:pt idx="15">
                  <c:v>432706568.43000001</c:v>
                </c:pt>
                <c:pt idx="16">
                  <c:v>433607017.23000008</c:v>
                </c:pt>
                <c:pt idx="17">
                  <c:v>451010932.72000003</c:v>
                </c:pt>
                <c:pt idx="18">
                  <c:v>460744282.25</c:v>
                </c:pt>
                <c:pt idx="19">
                  <c:v>466885761.241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F-4B43-9835-9FE3F8724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94464"/>
        <c:axId val="139696000"/>
      </c:barChart>
      <c:catAx>
        <c:axId val="13969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9696000"/>
        <c:crosses val="autoZero"/>
        <c:auto val="1"/>
        <c:lblAlgn val="ctr"/>
        <c:lblOffset val="100"/>
        <c:noMultiLvlLbl val="0"/>
      </c:catAx>
      <c:valAx>
        <c:axId val="139696000"/>
        <c:scaling>
          <c:orientation val="minMax"/>
        </c:scaling>
        <c:delete val="1"/>
        <c:axPos val="l"/>
        <c:majorGridlines/>
        <c:numFmt formatCode="#,##0.00" sourceLinked="1"/>
        <c:majorTickMark val="none"/>
        <c:minorTickMark val="none"/>
        <c:tickLblPos val="nextTo"/>
        <c:crossAx val="139694464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Dépenses de fonctionnement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DOF!$B$3:$U$3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DOF!$B$10:$U$10</c:f>
              <c:numCache>
                <c:formatCode>#,##0.00</c:formatCode>
                <c:ptCount val="20"/>
                <c:pt idx="0">
                  <c:v>23879324.604000002</c:v>
                </c:pt>
                <c:pt idx="1">
                  <c:v>37619621.299999997</c:v>
                </c:pt>
                <c:pt idx="2">
                  <c:v>45368896.889999993</c:v>
                </c:pt>
                <c:pt idx="3">
                  <c:v>45509683.820000008</c:v>
                </c:pt>
                <c:pt idx="4">
                  <c:v>34682433.919999994</c:v>
                </c:pt>
                <c:pt idx="5">
                  <c:v>34343535.850000001</c:v>
                </c:pt>
                <c:pt idx="6">
                  <c:v>36398374.369999997</c:v>
                </c:pt>
                <c:pt idx="7">
                  <c:v>39797768.770000003</c:v>
                </c:pt>
                <c:pt idx="8">
                  <c:v>46871705.670000002</c:v>
                </c:pt>
                <c:pt idx="9">
                  <c:v>46908123.240000002</c:v>
                </c:pt>
                <c:pt idx="10">
                  <c:v>45136111.439999998</c:v>
                </c:pt>
                <c:pt idx="11">
                  <c:v>45009456.289999992</c:v>
                </c:pt>
                <c:pt idx="12">
                  <c:v>43804359.309999995</c:v>
                </c:pt>
                <c:pt idx="13">
                  <c:v>43742159.609999999</c:v>
                </c:pt>
                <c:pt idx="14">
                  <c:v>44349756.710000001</c:v>
                </c:pt>
                <c:pt idx="15">
                  <c:v>46383287.469999999</c:v>
                </c:pt>
                <c:pt idx="16">
                  <c:v>50867551.539999999</c:v>
                </c:pt>
                <c:pt idx="17">
                  <c:v>51132868.689999998</c:v>
                </c:pt>
                <c:pt idx="18">
                  <c:v>51409737.25</c:v>
                </c:pt>
                <c:pt idx="19">
                  <c:v>51172306.749999993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5-4DB5-8F86-2F00097E5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12768"/>
        <c:axId val="139747328"/>
      </c:barChart>
      <c:catAx>
        <c:axId val="1397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9747328"/>
        <c:crosses val="autoZero"/>
        <c:auto val="1"/>
        <c:lblAlgn val="ctr"/>
        <c:lblOffset val="100"/>
        <c:noMultiLvlLbl val="0"/>
      </c:catAx>
      <c:valAx>
        <c:axId val="139747328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3971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BE" sz="1000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BE" sz="1000" baseline="0">
                <a:latin typeface="Arial" panose="020B0604020202020204" pitchFamily="34" charset="0"/>
                <a:cs typeface="Arial" panose="020B0604020202020204" pitchFamily="34" charset="0"/>
              </a:rPr>
              <a:t> à l'exercice propre des exercices 2012-2021</a:t>
            </a:r>
            <a:endParaRPr lang="fr-BE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'Ex propre'!$L$3:$U$3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'Ex propre'!$L$10:$U$10</c:f>
              <c:numCache>
                <c:formatCode>#,##0.00</c:formatCode>
                <c:ptCount val="10"/>
                <c:pt idx="0">
                  <c:v>-2493804.5199999958</c:v>
                </c:pt>
                <c:pt idx="1">
                  <c:v>6486695.409999988</c:v>
                </c:pt>
                <c:pt idx="2">
                  <c:v>12438903.510000009</c:v>
                </c:pt>
                <c:pt idx="3">
                  <c:v>9137151.8599999957</c:v>
                </c:pt>
                <c:pt idx="4">
                  <c:v>13348576.109999992</c:v>
                </c:pt>
                <c:pt idx="5">
                  <c:v>14887756.349999979</c:v>
                </c:pt>
                <c:pt idx="6">
                  <c:v>11427467.850000024</c:v>
                </c:pt>
                <c:pt idx="7">
                  <c:v>-443439.72000005096</c:v>
                </c:pt>
                <c:pt idx="8">
                  <c:v>5471806.5599999577</c:v>
                </c:pt>
                <c:pt idx="9">
                  <c:v>1682975.9099999964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6-4EBC-AC5A-6C37A9136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955584"/>
        <c:axId val="137957376"/>
      </c:barChart>
      <c:catAx>
        <c:axId val="13795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7957376"/>
        <c:crosses val="autoZero"/>
        <c:auto val="1"/>
        <c:lblAlgn val="ctr"/>
        <c:lblOffset val="100"/>
        <c:noMultiLvlLbl val="0"/>
      </c:catAx>
      <c:valAx>
        <c:axId val="137957376"/>
        <c:scaling>
          <c:orientation val="minMax"/>
        </c:scaling>
        <c:delete val="1"/>
        <c:axPos val="l"/>
        <c:majorGridlines/>
        <c:numFmt formatCode="#,##0.00" sourceLinked="1"/>
        <c:majorTickMark val="none"/>
        <c:minorTickMark val="none"/>
        <c:tickLblPos val="nextTo"/>
        <c:crossAx val="13795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Dépenses de fonctionnement par habitant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DOF!$B$15:$Q$15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DOF!$B$22:$Q$22</c:f>
              <c:numCache>
                <c:formatCode>#,##0.00</c:formatCode>
                <c:ptCount val="16"/>
                <c:pt idx="0">
                  <c:v>132.48911733728409</c:v>
                </c:pt>
                <c:pt idx="1">
                  <c:v>202.03606040522854</c:v>
                </c:pt>
                <c:pt idx="2">
                  <c:v>247.884974150879</c:v>
                </c:pt>
                <c:pt idx="3">
                  <c:v>247.03648992172904</c:v>
                </c:pt>
                <c:pt idx="4">
                  <c:v>191.03171258521448</c:v>
                </c:pt>
                <c:pt idx="5">
                  <c:v>188.63025634431986</c:v>
                </c:pt>
                <c:pt idx="6">
                  <c:v>199.41434777367266</c:v>
                </c:pt>
                <c:pt idx="7">
                  <c:v>213.19167153093665</c:v>
                </c:pt>
                <c:pt idx="8">
                  <c:v>243.02080730027461</c:v>
                </c:pt>
                <c:pt idx="9">
                  <c:v>237.96163305500801</c:v>
                </c:pt>
                <c:pt idx="10">
                  <c:v>227.97174164282904</c:v>
                </c:pt>
                <c:pt idx="11">
                  <c:v>223.65231582879991</c:v>
                </c:pt>
                <c:pt idx="12">
                  <c:v>216.39307219263074</c:v>
                </c:pt>
                <c:pt idx="13">
                  <c:v>213.20035498589004</c:v>
                </c:pt>
                <c:pt idx="14">
                  <c:v>213.77989578979597</c:v>
                </c:pt>
                <c:pt idx="15">
                  <c:v>220.5133887660821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2-49E6-B9EF-84DCFEEA4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67168"/>
        <c:axId val="139773056"/>
      </c:barChart>
      <c:catAx>
        <c:axId val="13976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9773056"/>
        <c:crosses val="autoZero"/>
        <c:auto val="1"/>
        <c:lblAlgn val="ctr"/>
        <c:lblOffset val="100"/>
        <c:noMultiLvlLbl val="0"/>
      </c:catAx>
      <c:valAx>
        <c:axId val="13977305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3976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Dépenses d'investissements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Extraordinaire!$B$15:$U$15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Extraordinaire!$B$22:$U$22</c:f>
              <c:numCache>
                <c:formatCode>#,##0.00</c:formatCode>
                <c:ptCount val="20"/>
                <c:pt idx="0">
                  <c:v>10488358.549999999</c:v>
                </c:pt>
                <c:pt idx="1">
                  <c:v>10548880.49</c:v>
                </c:pt>
                <c:pt idx="2">
                  <c:v>21053617.34</c:v>
                </c:pt>
                <c:pt idx="3">
                  <c:v>17385787.780000001</c:v>
                </c:pt>
                <c:pt idx="4">
                  <c:v>14760446.199999999</c:v>
                </c:pt>
                <c:pt idx="5">
                  <c:v>17055788.579999998</c:v>
                </c:pt>
                <c:pt idx="6">
                  <c:v>11007005.539999999</c:v>
                </c:pt>
                <c:pt idx="7">
                  <c:v>11921404.42</c:v>
                </c:pt>
                <c:pt idx="8">
                  <c:v>30374345.759999998</c:v>
                </c:pt>
                <c:pt idx="9">
                  <c:v>18804875.5</c:v>
                </c:pt>
                <c:pt idx="10">
                  <c:v>18177706.090000004</c:v>
                </c:pt>
                <c:pt idx="11">
                  <c:v>20780282.719999999</c:v>
                </c:pt>
                <c:pt idx="12">
                  <c:v>21463384.930000003</c:v>
                </c:pt>
                <c:pt idx="13">
                  <c:v>11525408.210000001</c:v>
                </c:pt>
                <c:pt idx="14">
                  <c:v>22107375.66</c:v>
                </c:pt>
                <c:pt idx="15">
                  <c:v>20652690.209999997</c:v>
                </c:pt>
                <c:pt idx="16">
                  <c:v>23521350.940000001</c:v>
                </c:pt>
                <c:pt idx="17">
                  <c:v>22012531.229999997</c:v>
                </c:pt>
                <c:pt idx="18">
                  <c:v>30957999</c:v>
                </c:pt>
                <c:pt idx="19">
                  <c:v>21919797.440000001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6-44AD-A69E-3677117B4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502720"/>
        <c:axId val="139504256"/>
      </c:barChart>
      <c:catAx>
        <c:axId val="13950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9504256"/>
        <c:crosses val="autoZero"/>
        <c:auto val="1"/>
        <c:lblAlgn val="ctr"/>
        <c:lblOffset val="100"/>
        <c:noMultiLvlLbl val="0"/>
      </c:catAx>
      <c:valAx>
        <c:axId val="13950425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3950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827-42E2-8E5F-BD47FB33FB83}"/>
              </c:ext>
            </c:extLst>
          </c:dPt>
          <c:cat>
            <c:numRef>
              <c:f>'Résulat global'!$L$3:$U$3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'Résulat global'!$L$10:$U$10</c:f>
              <c:numCache>
                <c:formatCode>#,##0.00</c:formatCode>
                <c:ptCount val="10"/>
                <c:pt idx="0">
                  <c:v>9953026.3200000059</c:v>
                </c:pt>
                <c:pt idx="1">
                  <c:v>12498274.459999986</c:v>
                </c:pt>
                <c:pt idx="2">
                  <c:v>20934956.250000007</c:v>
                </c:pt>
                <c:pt idx="3">
                  <c:v>30989574.989999995</c:v>
                </c:pt>
                <c:pt idx="4">
                  <c:v>32855316.809999991</c:v>
                </c:pt>
                <c:pt idx="5">
                  <c:v>40784574.710000008</c:v>
                </c:pt>
                <c:pt idx="6">
                  <c:v>54946537.060000025</c:v>
                </c:pt>
                <c:pt idx="7">
                  <c:v>40487175.579999954</c:v>
                </c:pt>
                <c:pt idx="8">
                  <c:v>47726062.859999955</c:v>
                </c:pt>
                <c:pt idx="9">
                  <c:v>50624720.629999995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27-42E2-8E5F-BD47FB33F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93632"/>
        <c:axId val="138295168"/>
      </c:barChart>
      <c:catAx>
        <c:axId val="13829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295168"/>
        <c:crosses val="autoZero"/>
        <c:auto val="1"/>
        <c:lblAlgn val="ctr"/>
        <c:lblOffset val="100"/>
        <c:noMultiLvlLbl val="0"/>
      </c:catAx>
      <c:valAx>
        <c:axId val="138295168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3829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BE" sz="1000">
                <a:latin typeface="Arial" panose="020B0604020202020204" pitchFamily="34" charset="0"/>
                <a:cs typeface="Arial" panose="020B0604020202020204" pitchFamily="34" charset="0"/>
              </a:rPr>
              <a:t>Résultat global + réserves ordinaires + provisions pour risques et charges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250955555555556"/>
          <c:y val="0.10760462962962963"/>
          <c:w val="0.88077399999999995"/>
          <c:h val="0.833447222222222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'Résultat global + réserves'!$L$13:$U$13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'Résultat global + réserves'!$L$20:$U$20</c:f>
              <c:numCache>
                <c:formatCode>#,##0.00</c:formatCode>
                <c:ptCount val="10"/>
                <c:pt idx="0">
                  <c:v>13034919.390000006</c:v>
                </c:pt>
                <c:pt idx="1">
                  <c:v>15158526.589999985</c:v>
                </c:pt>
                <c:pt idx="2">
                  <c:v>23695208.380000006</c:v>
                </c:pt>
                <c:pt idx="3">
                  <c:v>34052913.229999997</c:v>
                </c:pt>
                <c:pt idx="4">
                  <c:v>41577185.75999999</c:v>
                </c:pt>
                <c:pt idx="5">
                  <c:v>57577023.410000004</c:v>
                </c:pt>
                <c:pt idx="6">
                  <c:v>73433232.940000013</c:v>
                </c:pt>
                <c:pt idx="7">
                  <c:v>52489476.799999952</c:v>
                </c:pt>
                <c:pt idx="8">
                  <c:v>84611398.679999948</c:v>
                </c:pt>
                <c:pt idx="9">
                  <c:v>88362333.530000001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1-4AAD-94AE-D19EECD22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56608"/>
        <c:axId val="138358144"/>
      </c:barChart>
      <c:catAx>
        <c:axId val="13835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358144"/>
        <c:crosses val="autoZero"/>
        <c:auto val="1"/>
        <c:lblAlgn val="ctr"/>
        <c:lblOffset val="100"/>
        <c:noMultiLvlLbl val="0"/>
      </c:catAx>
      <c:valAx>
        <c:axId val="138358144"/>
        <c:scaling>
          <c:orientation val="minMax"/>
          <c:max val="40000000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3835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Réserves!$B$22</c:f>
              <c:strCache>
                <c:ptCount val="1"/>
                <c:pt idx="0">
                  <c:v>Réserves extraordinaires</c:v>
                </c:pt>
              </c:strCache>
            </c:strRef>
          </c:tx>
          <c:invertIfNegative val="0"/>
          <c:cat>
            <c:numRef>
              <c:f>Réserves!$B$23:$U$23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Réserves!$B$30:$U$30</c:f>
              <c:numCache>
                <c:formatCode>#,##0.00</c:formatCode>
                <c:ptCount val="20"/>
                <c:pt idx="0">
                  <c:v>0</c:v>
                </c:pt>
                <c:pt idx="1">
                  <c:v>5848479.7199999997</c:v>
                </c:pt>
                <c:pt idx="2">
                  <c:v>5848479.7199999997</c:v>
                </c:pt>
                <c:pt idx="3">
                  <c:v>6223362.3899999997</c:v>
                </c:pt>
                <c:pt idx="4">
                  <c:v>6995594.0800000001</c:v>
                </c:pt>
                <c:pt idx="5">
                  <c:v>6995594.0800000001</c:v>
                </c:pt>
                <c:pt idx="6">
                  <c:v>6620711.4100000001</c:v>
                </c:pt>
                <c:pt idx="7">
                  <c:v>6620711.4100000001</c:v>
                </c:pt>
                <c:pt idx="8">
                  <c:v>6620711.4100000001</c:v>
                </c:pt>
                <c:pt idx="9">
                  <c:v>6352208.2699999996</c:v>
                </c:pt>
                <c:pt idx="10">
                  <c:v>6035580.4100000001</c:v>
                </c:pt>
                <c:pt idx="11">
                  <c:v>6210585.29</c:v>
                </c:pt>
                <c:pt idx="12">
                  <c:v>6014056.7199999997</c:v>
                </c:pt>
                <c:pt idx="13">
                  <c:v>6527985.7199999997</c:v>
                </c:pt>
                <c:pt idx="14">
                  <c:v>13741737.6</c:v>
                </c:pt>
                <c:pt idx="15">
                  <c:v>12698695.66</c:v>
                </c:pt>
                <c:pt idx="16">
                  <c:v>13094426.039999999</c:v>
                </c:pt>
                <c:pt idx="17">
                  <c:v>13003017.1</c:v>
                </c:pt>
                <c:pt idx="18">
                  <c:v>14354364.82</c:v>
                </c:pt>
                <c:pt idx="19">
                  <c:v>14425908.399999999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C-43CE-9C9B-FFCC7097E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46048"/>
        <c:axId val="138947584"/>
      </c:barChart>
      <c:catAx>
        <c:axId val="13894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947584"/>
        <c:crosses val="autoZero"/>
        <c:auto val="1"/>
        <c:lblAlgn val="ctr"/>
        <c:lblOffset val="100"/>
        <c:noMultiLvlLbl val="0"/>
      </c:catAx>
      <c:valAx>
        <c:axId val="1389475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38946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Réserves!$B$2</c:f>
              <c:strCache>
                <c:ptCount val="1"/>
                <c:pt idx="0">
                  <c:v>Réserves ordinaires</c:v>
                </c:pt>
              </c:strCache>
            </c:strRef>
          </c:tx>
          <c:invertIfNegative val="0"/>
          <c:cat>
            <c:numRef>
              <c:f>Réserves!$B$3:$U$3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Réserves!$B$10:$U$10</c:f>
              <c:numCache>
                <c:formatCode>#,##0.00</c:formatCode>
                <c:ptCount val="20"/>
                <c:pt idx="0">
                  <c:v>0</c:v>
                </c:pt>
                <c:pt idx="1">
                  <c:v>14187810.390000001</c:v>
                </c:pt>
                <c:pt idx="2">
                  <c:v>19979200.789999999</c:v>
                </c:pt>
                <c:pt idx="3">
                  <c:v>22331713.559999999</c:v>
                </c:pt>
                <c:pt idx="4">
                  <c:v>16114911.720000001</c:v>
                </c:pt>
                <c:pt idx="5">
                  <c:v>9710654.0999999996</c:v>
                </c:pt>
                <c:pt idx="6">
                  <c:v>5958218.3300000001</c:v>
                </c:pt>
                <c:pt idx="7">
                  <c:v>8576217.0700000003</c:v>
                </c:pt>
                <c:pt idx="8">
                  <c:v>4095608.52</c:v>
                </c:pt>
                <c:pt idx="9">
                  <c:v>949643.07</c:v>
                </c:pt>
                <c:pt idx="10">
                  <c:v>1045495.59</c:v>
                </c:pt>
                <c:pt idx="11">
                  <c:v>1045495.59</c:v>
                </c:pt>
                <c:pt idx="12">
                  <c:v>1045495.59</c:v>
                </c:pt>
                <c:pt idx="13">
                  <c:v>1152429.93</c:v>
                </c:pt>
                <c:pt idx="14">
                  <c:v>6057112.4100000001</c:v>
                </c:pt>
                <c:pt idx="15">
                  <c:v>13752081.369999999</c:v>
                </c:pt>
                <c:pt idx="16">
                  <c:v>15605765.529999999</c:v>
                </c:pt>
                <c:pt idx="17">
                  <c:v>6651710.2599999998</c:v>
                </c:pt>
                <c:pt idx="18">
                  <c:v>12352418.4</c:v>
                </c:pt>
                <c:pt idx="19">
                  <c:v>13504695.48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9-411D-8B91-860F4BA91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80352"/>
        <c:axId val="138982144"/>
      </c:barChart>
      <c:catAx>
        <c:axId val="13898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982144"/>
        <c:crosses val="autoZero"/>
        <c:auto val="1"/>
        <c:lblAlgn val="ctr"/>
        <c:lblOffset val="100"/>
        <c:noMultiLvlLbl val="0"/>
      </c:catAx>
      <c:valAx>
        <c:axId val="13898214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38980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Réserves!$B$12</c:f>
              <c:strCache>
                <c:ptCount val="1"/>
                <c:pt idx="0">
                  <c:v>Provisions pour risques et charges</c:v>
                </c:pt>
              </c:strCache>
            </c:strRef>
          </c:tx>
          <c:invertIfNegative val="0"/>
          <c:cat>
            <c:numRef>
              <c:f>Réserves!$B$13:$U$13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Réserves!$B$20:$U$20</c:f>
              <c:numCache>
                <c:formatCode>#,##0.00</c:formatCode>
                <c:ptCount val="20"/>
                <c:pt idx="0">
                  <c:v>6197338.1200000001</c:v>
                </c:pt>
                <c:pt idx="1">
                  <c:v>0</c:v>
                </c:pt>
                <c:pt idx="2">
                  <c:v>213929</c:v>
                </c:pt>
                <c:pt idx="3">
                  <c:v>213929</c:v>
                </c:pt>
                <c:pt idx="4">
                  <c:v>213929</c:v>
                </c:pt>
                <c:pt idx="5">
                  <c:v>213929</c:v>
                </c:pt>
                <c:pt idx="6">
                  <c:v>2036397.48</c:v>
                </c:pt>
                <c:pt idx="7">
                  <c:v>2036397.48</c:v>
                </c:pt>
                <c:pt idx="8">
                  <c:v>2036397.48</c:v>
                </c:pt>
                <c:pt idx="9">
                  <c:v>2036397.48</c:v>
                </c:pt>
                <c:pt idx="10">
                  <c:v>2036397.48</c:v>
                </c:pt>
                <c:pt idx="11">
                  <c:v>1614756.54</c:v>
                </c:pt>
                <c:pt idx="12">
                  <c:v>1714756.54</c:v>
                </c:pt>
                <c:pt idx="13">
                  <c:v>1910908.31</c:v>
                </c:pt>
                <c:pt idx="14">
                  <c:v>2664756.54</c:v>
                </c:pt>
                <c:pt idx="15">
                  <c:v>3040367.33</c:v>
                </c:pt>
                <c:pt idx="16">
                  <c:v>2880930.35</c:v>
                </c:pt>
                <c:pt idx="17">
                  <c:v>5350590.96</c:v>
                </c:pt>
                <c:pt idx="18">
                  <c:v>24532917.419999998</c:v>
                </c:pt>
                <c:pt idx="19">
                  <c:v>24232917.419999998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4-4D14-B9B4-8CA895E42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92256"/>
        <c:axId val="138215808"/>
      </c:barChart>
      <c:catAx>
        <c:axId val="13899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215808"/>
        <c:crosses val="autoZero"/>
        <c:auto val="1"/>
        <c:lblAlgn val="ctr"/>
        <c:lblOffset val="100"/>
        <c:noMultiLvlLbl val="0"/>
      </c:catAx>
      <c:valAx>
        <c:axId val="13821580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38992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BE" sz="1000">
                <a:latin typeface="Arial" panose="020B0604020202020204" pitchFamily="34" charset="0"/>
                <a:cs typeface="Arial" panose="020B0604020202020204" pitchFamily="34" charset="0"/>
              </a:rPr>
              <a:t>Ventilation</a:t>
            </a:r>
            <a:r>
              <a:rPr lang="fr-BE" sz="1000" baseline="0">
                <a:latin typeface="Arial" panose="020B0604020202020204" pitchFamily="34" charset="0"/>
                <a:cs typeface="Arial" panose="020B0604020202020204" pitchFamily="34" charset="0"/>
              </a:rPr>
              <a:t> des recettes des 6 zones de police en 2021</a:t>
            </a:r>
            <a:endParaRPr lang="fr-BE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-9.0714444444444445E-2"/>
                  <c:y val="-0.12641203703703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35-4306-B5C0-7D18647A8158}"/>
                </c:ext>
              </c:extLst>
            </c:dLbl>
            <c:dLbl>
              <c:idx val="1"/>
              <c:layout>
                <c:manualLayout>
                  <c:x val="0.10885714285714286"/>
                  <c:y val="0.102893518518518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35-4306-B5C0-7D18647A8158}"/>
                </c:ext>
              </c:extLst>
            </c:dLbl>
            <c:dLbl>
              <c:idx val="2"/>
              <c:layout>
                <c:manualLayout>
                  <c:x val="-0.12498412698412699"/>
                  <c:y val="1.76388888888889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35-4306-B5C0-7D18647A8158}"/>
                </c:ext>
              </c:extLst>
            </c:dLbl>
            <c:dLbl>
              <c:idx val="3"/>
              <c:layout>
                <c:manualLayout>
                  <c:x val="0.10693445827442072"/>
                  <c:y val="-0.12656181196705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35-4306-B5C0-7D18647A815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Recettes!$A$39:$A$42</c:f>
              <c:strCache>
                <c:ptCount val="4"/>
                <c:pt idx="0">
                  <c:v>Recettes de prestations</c:v>
                </c:pt>
                <c:pt idx="1">
                  <c:v>Dotations communales</c:v>
                </c:pt>
                <c:pt idx="2">
                  <c:v>Transferts fédéraux</c:v>
                </c:pt>
                <c:pt idx="3">
                  <c:v>Recettes de dette</c:v>
                </c:pt>
              </c:strCache>
            </c:strRef>
          </c:cat>
          <c:val>
            <c:numRef>
              <c:f>Recettes!$U$39:$U$42</c:f>
              <c:numCache>
                <c:formatCode>0.00%</c:formatCode>
                <c:ptCount val="4"/>
                <c:pt idx="0">
                  <c:v>2.5737421090248841E-3</c:v>
                </c:pt>
                <c:pt idx="1">
                  <c:v>0.63030095986606294</c:v>
                </c:pt>
                <c:pt idx="2">
                  <c:v>0.36567165620627073</c:v>
                </c:pt>
                <c:pt idx="3">
                  <c:v>1.4536418186414722E-3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35-4306-B5C0-7D18647A81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Recettes de transferts par</a:t>
            </a:r>
            <a:r>
              <a:rPr lang="fr-BE" baseline="0"/>
              <a:t> habitant</a:t>
            </a:r>
            <a:endParaRPr lang="fr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ROT!$B$15:$U$15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ROT!$B$22:$U$22</c:f>
              <c:numCache>
                <c:formatCode>#,##0.00</c:formatCode>
                <c:ptCount val="20"/>
                <c:pt idx="0">
                  <c:v>1704.6262481550352</c:v>
                </c:pt>
                <c:pt idx="1">
                  <c:v>1834.7730670009448</c:v>
                </c:pt>
                <c:pt idx="2">
                  <c:v>1989.4745874779589</c:v>
                </c:pt>
                <c:pt idx="3">
                  <c:v>1998.2613760798872</c:v>
                </c:pt>
                <c:pt idx="4">
                  <c:v>2014.025869903448</c:v>
                </c:pt>
                <c:pt idx="5">
                  <c:v>2037.8303610412524</c:v>
                </c:pt>
                <c:pt idx="6">
                  <c:v>2141.1920761784113</c:v>
                </c:pt>
                <c:pt idx="7">
                  <c:v>2201.3250651808571</c:v>
                </c:pt>
                <c:pt idx="8">
                  <c:v>2248.8058031216165</c:v>
                </c:pt>
                <c:pt idx="9">
                  <c:v>2275.2887271265809</c:v>
                </c:pt>
                <c:pt idx="10">
                  <c:v>2338.788888071128</c:v>
                </c:pt>
                <c:pt idx="11">
                  <c:v>2455.2274794638047</c:v>
                </c:pt>
                <c:pt idx="12">
                  <c:v>2542.0060716565335</c:v>
                </c:pt>
                <c:pt idx="13">
                  <c:v>2552.9853673036164</c:v>
                </c:pt>
                <c:pt idx="14">
                  <c:v>2627.6499045154469</c:v>
                </c:pt>
                <c:pt idx="15">
                  <c:v>2649.8107592757751</c:v>
                </c:pt>
                <c:pt idx="16">
                  <c:v>2654.083863441761</c:v>
                </c:pt>
                <c:pt idx="17">
                  <c:v>2678.6068058816195</c:v>
                </c:pt>
                <c:pt idx="18">
                  <c:v>2734.6320398042208</c:v>
                </c:pt>
                <c:pt idx="19">
                  <c:v>2757.7816692835822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C0-4525-BB45-91B33F8DA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31872"/>
        <c:axId val="137999488"/>
      </c:lineChart>
      <c:catAx>
        <c:axId val="13843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7999488"/>
        <c:crosses val="autoZero"/>
        <c:auto val="1"/>
        <c:lblAlgn val="ctr"/>
        <c:lblOffset val="100"/>
        <c:noMultiLvlLbl val="0"/>
      </c:catAx>
      <c:valAx>
        <c:axId val="137999488"/>
        <c:scaling>
          <c:orientation val="minMax"/>
          <c:min val="1000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3843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614358</xdr:colOff>
      <xdr:row>34</xdr:row>
      <xdr:rowOff>157161</xdr:rowOff>
    </xdr:from>
    <xdr:to>
      <xdr:col>10</xdr:col>
      <xdr:colOff>184608</xdr:colOff>
      <xdr:row>57</xdr:row>
      <xdr:rowOff>95661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5951</xdr:colOff>
      <xdr:row>34</xdr:row>
      <xdr:rowOff>188119</xdr:rowOff>
    </xdr:from>
    <xdr:to>
      <xdr:col>16</xdr:col>
      <xdr:colOff>809625</xdr:colOff>
      <xdr:row>57</xdr:row>
      <xdr:rowOff>154781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1038223</xdr:colOff>
      <xdr:row>42</xdr:row>
      <xdr:rowOff>23810</xdr:rowOff>
    </xdr:from>
    <xdr:to>
      <xdr:col>8</xdr:col>
      <xdr:colOff>345281</xdr:colOff>
      <xdr:row>63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15</xdr:col>
      <xdr:colOff>13500</xdr:colOff>
      <xdr:row>55</xdr:row>
      <xdr:rowOff>43500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833436</xdr:colOff>
      <xdr:row>81</xdr:row>
      <xdr:rowOff>4760</xdr:rowOff>
    </xdr:from>
    <xdr:to>
      <xdr:col>9</xdr:col>
      <xdr:colOff>846936</xdr:colOff>
      <xdr:row>103</xdr:row>
      <xdr:rowOff>133760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1038224</xdr:colOff>
      <xdr:row>121</xdr:row>
      <xdr:rowOff>171450</xdr:rowOff>
    </xdr:from>
    <xdr:to>
      <xdr:col>10</xdr:col>
      <xdr:colOff>608474</xdr:colOff>
      <xdr:row>144</xdr:row>
      <xdr:rowOff>109950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1047749</xdr:colOff>
      <xdr:row>104</xdr:row>
      <xdr:rowOff>185735</xdr:rowOff>
    </xdr:from>
    <xdr:to>
      <xdr:col>10</xdr:col>
      <xdr:colOff>617999</xdr:colOff>
      <xdr:row>121</xdr:row>
      <xdr:rowOff>7235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4761</xdr:colOff>
      <xdr:row>29</xdr:row>
      <xdr:rowOff>23812</xdr:rowOff>
    </xdr:from>
    <xdr:to>
      <xdr:col>10</xdr:col>
      <xdr:colOff>622761</xdr:colOff>
      <xdr:row>51</xdr:row>
      <xdr:rowOff>152812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14286</xdr:colOff>
      <xdr:row>53</xdr:row>
      <xdr:rowOff>4762</xdr:rowOff>
    </xdr:from>
    <xdr:to>
      <xdr:col>10</xdr:col>
      <xdr:colOff>632286</xdr:colOff>
      <xdr:row>75</xdr:row>
      <xdr:rowOff>133762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1033462</xdr:colOff>
      <xdr:row>22</xdr:row>
      <xdr:rowOff>176212</xdr:rowOff>
    </xdr:from>
    <xdr:to>
      <xdr:col>8</xdr:col>
      <xdr:colOff>976312</xdr:colOff>
      <xdr:row>48</xdr:row>
      <xdr:rowOff>71438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176212</xdr:rowOff>
    </xdr:from>
    <xdr:to>
      <xdr:col>10</xdr:col>
      <xdr:colOff>618000</xdr:colOff>
      <xdr:row>45</xdr:row>
      <xdr:rowOff>114712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20</xdr:row>
      <xdr:rowOff>166685</xdr:rowOff>
    </xdr:from>
    <xdr:to>
      <xdr:col>10</xdr:col>
      <xdr:colOff>627524</xdr:colOff>
      <xdr:row>43</xdr:row>
      <xdr:rowOff>105185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81</xdr:row>
      <xdr:rowOff>4762</xdr:rowOff>
    </xdr:from>
    <xdr:to>
      <xdr:col>13</xdr:col>
      <xdr:colOff>208425</xdr:colOff>
      <xdr:row>103</xdr:row>
      <xdr:rowOff>133762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771525</xdr:colOff>
      <xdr:row>32</xdr:row>
      <xdr:rowOff>176212</xdr:rowOff>
    </xdr:from>
    <xdr:to>
      <xdr:col>13</xdr:col>
      <xdr:colOff>198900</xdr:colOff>
      <xdr:row>57</xdr:row>
      <xdr:rowOff>114712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58</xdr:row>
      <xdr:rowOff>14287</xdr:rowOff>
    </xdr:from>
    <xdr:to>
      <xdr:col>13</xdr:col>
      <xdr:colOff>208425</xdr:colOff>
      <xdr:row>80</xdr:row>
      <xdr:rowOff>143287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1026317</xdr:colOff>
      <xdr:row>44</xdr:row>
      <xdr:rowOff>28575</xdr:rowOff>
    </xdr:from>
    <xdr:to>
      <xdr:col>7</xdr:col>
      <xdr:colOff>1039817</xdr:colOff>
      <xdr:row>66</xdr:row>
      <xdr:rowOff>157575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1042987</xdr:colOff>
      <xdr:row>46</xdr:row>
      <xdr:rowOff>185737</xdr:rowOff>
    </xdr:from>
    <xdr:to>
      <xdr:col>12</xdr:col>
      <xdr:colOff>317737</xdr:colOff>
      <xdr:row>64</xdr:row>
      <xdr:rowOff>176737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4758</xdr:colOff>
      <xdr:row>27</xdr:row>
      <xdr:rowOff>185735</xdr:rowOff>
    </xdr:from>
    <xdr:to>
      <xdr:col>12</xdr:col>
      <xdr:colOff>327258</xdr:colOff>
      <xdr:row>45</xdr:row>
      <xdr:rowOff>176735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4763</xdr:colOff>
      <xdr:row>31</xdr:row>
      <xdr:rowOff>185736</xdr:rowOff>
    </xdr:from>
    <xdr:to>
      <xdr:col>9</xdr:col>
      <xdr:colOff>107157</xdr:colOff>
      <xdr:row>54</xdr:row>
      <xdr:rowOff>178593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369093</xdr:colOff>
      <xdr:row>44</xdr:row>
      <xdr:rowOff>157160</xdr:rowOff>
    </xdr:from>
    <xdr:to>
      <xdr:col>10</xdr:col>
      <xdr:colOff>234843</xdr:colOff>
      <xdr:row>67</xdr:row>
      <xdr:rowOff>95660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28</xdr:row>
      <xdr:rowOff>188119</xdr:rowOff>
    </xdr:from>
    <xdr:to>
      <xdr:col>12</xdr:col>
      <xdr:colOff>351074</xdr:colOff>
      <xdr:row>46</xdr:row>
      <xdr:rowOff>179119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customProperty" Target="../customProperty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customProperty" Target="../customProperty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B1:B77"/>
  <sheetViews>
    <sheetView tabSelected="1" workbookViewId="0">
      <selection activeCell="B3" sqref="B3"/>
    </sheetView>
  </sheetViews>
  <sheetFormatPr baseColWidth="10" defaultColWidth="11.44140625" defaultRowHeight="14.4" x14ac:dyDescent="0.3"/>
  <cols>
    <col min="1" max="1" width="2.44140625" customWidth="1"/>
    <col min="2" max="2" width="114" customWidth="1"/>
    <col min="3" max="3" width="13.109375" customWidth="1"/>
  </cols>
  <sheetData>
    <row r="1" spans="2:2" x14ac:dyDescent="0.3">
      <c r="B1" s="16"/>
    </row>
    <row r="3" spans="2:2" ht="30" x14ac:dyDescent="0.5">
      <c r="B3" s="11" t="s">
        <v>45</v>
      </c>
    </row>
    <row r="4" spans="2:2" ht="22.8" x14ac:dyDescent="0.4">
      <c r="B4" s="12"/>
    </row>
    <row r="5" spans="2:2" ht="17.399999999999999" x14ac:dyDescent="0.3">
      <c r="B5" s="17"/>
    </row>
    <row r="6" spans="2:2" s="52" customFormat="1" ht="15.6" x14ac:dyDescent="0.3">
      <c r="B6" s="51" t="s">
        <v>128</v>
      </c>
    </row>
    <row r="7" spans="2:2" ht="15.6" x14ac:dyDescent="0.3">
      <c r="B7" s="18"/>
    </row>
    <row r="8" spans="2:2" s="17" customFormat="1" ht="17.399999999999999" x14ac:dyDescent="0.3">
      <c r="B8" s="17" t="s">
        <v>86</v>
      </c>
    </row>
    <row r="9" spans="2:2" s="17" customFormat="1" ht="17.399999999999999" x14ac:dyDescent="0.3">
      <c r="B9" s="17" t="s">
        <v>87</v>
      </c>
    </row>
    <row r="10" spans="2:2" s="17" customFormat="1" ht="17.399999999999999" x14ac:dyDescent="0.3">
      <c r="B10" s="17" t="s">
        <v>88</v>
      </c>
    </row>
    <row r="11" spans="2:2" s="17" customFormat="1" ht="11.25" customHeight="1" x14ac:dyDescent="0.3"/>
    <row r="12" spans="2:2" s="17" customFormat="1" ht="17.399999999999999" x14ac:dyDescent="0.3">
      <c r="B12" s="29" t="s">
        <v>89</v>
      </c>
    </row>
    <row r="13" spans="2:2" s="17" customFormat="1" ht="17.399999999999999" x14ac:dyDescent="0.3">
      <c r="B13" s="30" t="s">
        <v>90</v>
      </c>
    </row>
    <row r="14" spans="2:2" s="17" customFormat="1" ht="17.399999999999999" x14ac:dyDescent="0.3">
      <c r="B14" s="31" t="s">
        <v>80</v>
      </c>
    </row>
    <row r="15" spans="2:2" s="17" customFormat="1" ht="12" customHeight="1" x14ac:dyDescent="0.3"/>
    <row r="16" spans="2:2" s="17" customFormat="1" ht="17.399999999999999" x14ac:dyDescent="0.3">
      <c r="B16" s="29" t="s">
        <v>91</v>
      </c>
    </row>
    <row r="17" spans="2:2" s="17" customFormat="1" ht="17.399999999999999" x14ac:dyDescent="0.3">
      <c r="B17" s="30" t="s">
        <v>92</v>
      </c>
    </row>
    <row r="18" spans="2:2" s="17" customFormat="1" ht="17.399999999999999" x14ac:dyDescent="0.3">
      <c r="B18" s="30" t="s">
        <v>93</v>
      </c>
    </row>
    <row r="19" spans="2:2" s="17" customFormat="1" ht="17.399999999999999" x14ac:dyDescent="0.3">
      <c r="B19" s="33" t="s">
        <v>94</v>
      </c>
    </row>
    <row r="20" spans="2:2" s="17" customFormat="1" ht="17.399999999999999" x14ac:dyDescent="0.3">
      <c r="B20" s="31" t="s">
        <v>95</v>
      </c>
    </row>
    <row r="21" spans="2:2" s="17" customFormat="1" ht="12" customHeight="1" x14ac:dyDescent="0.3"/>
    <row r="22" spans="2:2" s="17" customFormat="1" ht="17.399999999999999" x14ac:dyDescent="0.3">
      <c r="B22" s="29" t="s">
        <v>96</v>
      </c>
    </row>
    <row r="23" spans="2:2" s="17" customFormat="1" ht="17.399999999999999" x14ac:dyDescent="0.3">
      <c r="B23" s="30" t="s">
        <v>97</v>
      </c>
    </row>
    <row r="24" spans="2:2" s="17" customFormat="1" ht="17.399999999999999" x14ac:dyDescent="0.3">
      <c r="B24" s="33" t="s">
        <v>98</v>
      </c>
    </row>
    <row r="25" spans="2:2" s="17" customFormat="1" ht="17.399999999999999" x14ac:dyDescent="0.3">
      <c r="B25" s="30" t="s">
        <v>99</v>
      </c>
    </row>
    <row r="26" spans="2:2" s="17" customFormat="1" ht="17.399999999999999" x14ac:dyDescent="0.3">
      <c r="B26" s="30" t="s">
        <v>100</v>
      </c>
    </row>
    <row r="27" spans="2:2" s="17" customFormat="1" ht="17.399999999999999" x14ac:dyDescent="0.3">
      <c r="B27" s="31" t="s">
        <v>101</v>
      </c>
    </row>
    <row r="28" spans="2:2" s="17" customFormat="1" ht="12" customHeight="1" x14ac:dyDescent="0.3"/>
    <row r="29" spans="2:2" s="17" customFormat="1" ht="17.399999999999999" x14ac:dyDescent="0.3">
      <c r="B29" s="32" t="s">
        <v>102</v>
      </c>
    </row>
    <row r="30" spans="2:2" s="17" customFormat="1" ht="12" customHeight="1" x14ac:dyDescent="0.3"/>
    <row r="31" spans="2:2" s="17" customFormat="1" ht="17.399999999999999" x14ac:dyDescent="0.3">
      <c r="B31" s="32" t="s">
        <v>120</v>
      </c>
    </row>
    <row r="32" spans="2:2" s="17" customFormat="1" ht="17.399999999999999" x14ac:dyDescent="0.3"/>
    <row r="33" s="17" customFormat="1" ht="17.399999999999999" x14ac:dyDescent="0.3"/>
    <row r="34" s="17" customFormat="1" ht="17.399999999999999" x14ac:dyDescent="0.3"/>
    <row r="35" s="17" customFormat="1" ht="17.399999999999999" x14ac:dyDescent="0.3"/>
    <row r="36" s="17" customFormat="1" ht="17.399999999999999" x14ac:dyDescent="0.3"/>
    <row r="37" s="17" customFormat="1" ht="17.399999999999999" x14ac:dyDescent="0.3"/>
    <row r="38" s="17" customFormat="1" ht="17.399999999999999" x14ac:dyDescent="0.3"/>
    <row r="39" s="17" customFormat="1" ht="17.399999999999999" x14ac:dyDescent="0.3"/>
    <row r="40" s="17" customFormat="1" ht="17.399999999999999" x14ac:dyDescent="0.3"/>
    <row r="41" s="17" customFormat="1" ht="17.399999999999999" x14ac:dyDescent="0.3"/>
    <row r="42" s="17" customFormat="1" ht="17.399999999999999" x14ac:dyDescent="0.3"/>
    <row r="43" s="17" customFormat="1" ht="17.399999999999999" x14ac:dyDescent="0.3"/>
    <row r="44" s="17" customFormat="1" ht="17.399999999999999" x14ac:dyDescent="0.3"/>
    <row r="45" s="17" customFormat="1" ht="17.399999999999999" x14ac:dyDescent="0.3"/>
    <row r="46" s="17" customFormat="1" ht="17.399999999999999" x14ac:dyDescent="0.3"/>
    <row r="47" s="17" customFormat="1" ht="17.399999999999999" x14ac:dyDescent="0.3"/>
    <row r="48" s="17" customFormat="1" ht="17.399999999999999" x14ac:dyDescent="0.3"/>
    <row r="49" s="17" customFormat="1" ht="17.399999999999999" x14ac:dyDescent="0.3"/>
    <row r="50" s="17" customFormat="1" ht="17.399999999999999" x14ac:dyDescent="0.3"/>
    <row r="51" s="17" customFormat="1" ht="17.399999999999999" x14ac:dyDescent="0.3"/>
    <row r="52" s="17" customFormat="1" ht="17.399999999999999" x14ac:dyDescent="0.3"/>
    <row r="53" s="17" customFormat="1" ht="17.399999999999999" x14ac:dyDescent="0.3"/>
    <row r="54" s="17" customFormat="1" ht="17.399999999999999" x14ac:dyDescent="0.3"/>
    <row r="55" s="17" customFormat="1" ht="17.399999999999999" x14ac:dyDescent="0.3"/>
    <row r="56" s="17" customFormat="1" ht="17.399999999999999" x14ac:dyDescent="0.3"/>
    <row r="57" s="17" customFormat="1" ht="17.399999999999999" x14ac:dyDescent="0.3"/>
    <row r="58" s="17" customFormat="1" ht="17.399999999999999" x14ac:dyDescent="0.3"/>
    <row r="59" s="17" customFormat="1" ht="17.399999999999999" x14ac:dyDescent="0.3"/>
    <row r="60" s="17" customFormat="1" ht="17.399999999999999" x14ac:dyDescent="0.3"/>
    <row r="61" s="17" customFormat="1" ht="17.399999999999999" x14ac:dyDescent="0.3"/>
    <row r="62" s="17" customFormat="1" ht="17.399999999999999" x14ac:dyDescent="0.3"/>
    <row r="63" s="17" customFormat="1" ht="17.399999999999999" x14ac:dyDescent="0.3"/>
    <row r="64" s="17" customFormat="1" ht="17.399999999999999" x14ac:dyDescent="0.3"/>
    <row r="65" spans="2:2" s="17" customFormat="1" ht="17.399999999999999" x14ac:dyDescent="0.3"/>
    <row r="66" spans="2:2" s="17" customFormat="1" ht="17.399999999999999" x14ac:dyDescent="0.3"/>
    <row r="67" spans="2:2" s="17" customFormat="1" ht="17.399999999999999" x14ac:dyDescent="0.3"/>
    <row r="68" spans="2:2" s="17" customFormat="1" ht="17.399999999999999" x14ac:dyDescent="0.3"/>
    <row r="69" spans="2:2" s="17" customFormat="1" ht="17.399999999999999" x14ac:dyDescent="0.3"/>
    <row r="70" spans="2:2" s="17" customFormat="1" ht="17.399999999999999" x14ac:dyDescent="0.3"/>
    <row r="71" spans="2:2" s="17" customFormat="1" ht="17.399999999999999" x14ac:dyDescent="0.3"/>
    <row r="72" spans="2:2" s="17" customFormat="1" ht="17.399999999999999" x14ac:dyDescent="0.3"/>
    <row r="73" spans="2:2" s="17" customFormat="1" ht="17.399999999999999" x14ac:dyDescent="0.3"/>
    <row r="74" spans="2:2" s="17" customFormat="1" ht="17.399999999999999" x14ac:dyDescent="0.3"/>
    <row r="75" spans="2:2" ht="17.399999999999999" x14ac:dyDescent="0.3">
      <c r="B75" s="17"/>
    </row>
    <row r="76" spans="2:2" ht="17.399999999999999" x14ac:dyDescent="0.3">
      <c r="B76" s="17"/>
    </row>
    <row r="77" spans="2:2" ht="17.399999999999999" x14ac:dyDescent="0.3">
      <c r="B77" s="17"/>
    </row>
  </sheetData>
  <hyperlinks>
    <hyperlink ref="B8" location="'Liste ZP'!A1" display="Liste zones de police" xr:uid="{00000000-0004-0000-0000-000000000000}"/>
    <hyperlink ref="B9" location="'Derniers comptes-budgets'!A1" display="Derniers comptes-budgets" xr:uid="{00000000-0004-0000-0000-000001000000}"/>
    <hyperlink ref="B10" location="Population!A1" display="Population" xr:uid="{00000000-0004-0000-0000-000002000000}"/>
    <hyperlink ref="B13" location="'Ex propre'!A1" display="Exercice propre" xr:uid="{00000000-0004-0000-0000-000003000000}"/>
    <hyperlink ref="B14" location="'Résulat global'!A1" display="Résultat global" xr:uid="{00000000-0004-0000-0000-000004000000}"/>
    <hyperlink ref="B16" location="Recettes!A1" display="Recettes" xr:uid="{00000000-0004-0000-0000-000005000000}"/>
    <hyperlink ref="B17" location="ROP!A1" display="ROP" xr:uid="{00000000-0004-0000-0000-000006000000}"/>
    <hyperlink ref="B18" location="ROT!A1" display="ROT" xr:uid="{00000000-0004-0000-0000-000007000000}"/>
    <hyperlink ref="B19" location="Dotations!A1" display="Dotations" xr:uid="{00000000-0004-0000-0000-000008000000}"/>
    <hyperlink ref="B20" location="ROD!A1" display="ROD" xr:uid="{00000000-0004-0000-0000-000009000000}"/>
    <hyperlink ref="B22" location="Dépenses!A1" display="Dépenses" xr:uid="{00000000-0004-0000-0000-00000A000000}"/>
    <hyperlink ref="B23" location="DOP!A1" display="DOP" xr:uid="{00000000-0004-0000-0000-00000B000000}"/>
    <hyperlink ref="B24" location="'P. opérationnel-calog'!A1" display="Personnel opérationnel-calog" xr:uid="{00000000-0004-0000-0000-00000C000000}"/>
    <hyperlink ref="B25" location="DOF!A1" display="DOF" xr:uid="{00000000-0004-0000-0000-00000D000000}"/>
    <hyperlink ref="B26" location="DOT!A1" display="DOT" xr:uid="{00000000-0004-0000-0000-00000E000000}"/>
    <hyperlink ref="B27" location="DOD!A1" display="DOD" xr:uid="{00000000-0004-0000-0000-00000F000000}"/>
    <hyperlink ref="B29" location="Extraordinaire!A1" display="Extraordinaire" xr:uid="{00000000-0004-0000-0000-000010000000}"/>
    <hyperlink ref="B31" location="'Bilan et compte de résultats'!A1" display="Bilan et compte de résultats" xr:uid="{00000000-0004-0000-0000-000011000000}"/>
  </hyperlink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7"/>
  <sheetViews>
    <sheetView zoomScale="80" zoomScaleNormal="80" workbookViewId="0">
      <pane xSplit="1" topLeftCell="H1" activePane="topRight" state="frozen"/>
      <selection pane="topRight" activeCell="V1" sqref="V1:W1048576"/>
    </sheetView>
  </sheetViews>
  <sheetFormatPr baseColWidth="10" defaultRowHeight="14.4" x14ac:dyDescent="0.3"/>
  <cols>
    <col min="1" max="1" width="29.5546875" bestFit="1" customWidth="1"/>
    <col min="2" max="17" width="15.6640625" customWidth="1"/>
    <col min="18" max="21" width="14.5546875" bestFit="1" customWidth="1"/>
  </cols>
  <sheetData>
    <row r="2" spans="1:21" x14ac:dyDescent="0.3">
      <c r="B2" s="55" t="s">
        <v>53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">
      <c r="A3" s="5"/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</row>
    <row r="4" spans="1:21" x14ac:dyDescent="0.3">
      <c r="A4" s="4" t="s">
        <v>1</v>
      </c>
      <c r="B4" s="20">
        <v>116659189.3</v>
      </c>
      <c r="C4" s="20">
        <v>135251247.94</v>
      </c>
      <c r="D4" s="20">
        <v>153152801.59</v>
      </c>
      <c r="E4" s="20">
        <v>157827346.52000001</v>
      </c>
      <c r="F4" s="20">
        <v>156546090.94999999</v>
      </c>
      <c r="G4" s="20">
        <v>157548547.06</v>
      </c>
      <c r="H4" s="20">
        <v>175290488.74000001</v>
      </c>
      <c r="I4" s="20">
        <v>175301979.91999999</v>
      </c>
      <c r="J4" s="20">
        <v>179950136.52000001</v>
      </c>
      <c r="K4" s="20">
        <v>181558103.28</v>
      </c>
      <c r="L4" s="20">
        <v>191859475.18000001</v>
      </c>
      <c r="M4" s="20">
        <v>199775544.53</v>
      </c>
      <c r="N4" s="20">
        <v>207118023.38</v>
      </c>
      <c r="O4" s="20">
        <v>210081172.63999999</v>
      </c>
      <c r="P4" s="20">
        <v>219140575.25</v>
      </c>
      <c r="Q4" s="20">
        <v>223475177.77000001</v>
      </c>
      <c r="R4" s="20">
        <v>222387973.97</v>
      </c>
      <c r="S4" s="20">
        <v>222321746.22</v>
      </c>
      <c r="T4" s="20">
        <v>234312212.62</v>
      </c>
      <c r="U4" s="20">
        <v>231744787.59999999</v>
      </c>
    </row>
    <row r="5" spans="1:21" x14ac:dyDescent="0.3">
      <c r="A5" s="3" t="s">
        <v>2</v>
      </c>
      <c r="B5" s="20">
        <v>33320954</v>
      </c>
      <c r="C5" s="20">
        <v>37766992.25</v>
      </c>
      <c r="D5" s="20">
        <v>40131113.68</v>
      </c>
      <c r="E5" s="20">
        <v>41833200.109999999</v>
      </c>
      <c r="F5" s="20">
        <v>43313899.920000002</v>
      </c>
      <c r="G5" s="20">
        <v>44216134.25</v>
      </c>
      <c r="H5" s="20">
        <v>46022737.020000003</v>
      </c>
      <c r="I5" s="20">
        <v>49970972.950000003</v>
      </c>
      <c r="J5" s="20">
        <v>54163392.880000003</v>
      </c>
      <c r="K5" s="20">
        <v>53893519.659999996</v>
      </c>
      <c r="L5" s="20">
        <v>55643343.969999999</v>
      </c>
      <c r="M5" s="20">
        <v>64103567.979999997</v>
      </c>
      <c r="N5" s="20">
        <v>67235964.310000002</v>
      </c>
      <c r="O5" s="20">
        <v>68016337.599999994</v>
      </c>
      <c r="P5" s="20">
        <v>71767325.760000005</v>
      </c>
      <c r="Q5" s="20">
        <v>74136728.519999996</v>
      </c>
      <c r="R5" s="20">
        <v>71744145.879999995</v>
      </c>
      <c r="S5" s="20">
        <v>74846418.599999994</v>
      </c>
      <c r="T5" s="20">
        <v>76287873.180000007</v>
      </c>
      <c r="U5" s="20">
        <v>76995651.090000004</v>
      </c>
    </row>
    <row r="6" spans="1:21" x14ac:dyDescent="0.3">
      <c r="A6" s="3" t="s">
        <v>3</v>
      </c>
      <c r="B6" s="20">
        <v>44819476.75</v>
      </c>
      <c r="C6" s="20">
        <v>47159071.530000001</v>
      </c>
      <c r="D6" s="20">
        <v>51828376.119999997</v>
      </c>
      <c r="E6" s="20">
        <v>48391001.859999999</v>
      </c>
      <c r="F6" s="20">
        <v>54153413.609999999</v>
      </c>
      <c r="G6" s="20">
        <v>55468366.700000003</v>
      </c>
      <c r="H6" s="20">
        <v>56908280.880000003</v>
      </c>
      <c r="I6" s="20">
        <v>59220362.950000003</v>
      </c>
      <c r="J6" s="20">
        <v>63512624.530000001</v>
      </c>
      <c r="K6" s="20">
        <v>65619308.840000004</v>
      </c>
      <c r="L6" s="20">
        <v>69724681.489999995</v>
      </c>
      <c r="M6" s="20">
        <v>74862912.599999994</v>
      </c>
      <c r="N6" s="20">
        <v>77260165.950000003</v>
      </c>
      <c r="O6" s="20">
        <v>78132575.489999995</v>
      </c>
      <c r="P6" s="20">
        <v>80751147.25</v>
      </c>
      <c r="Q6" s="20">
        <v>83448138.879999995</v>
      </c>
      <c r="R6" s="20">
        <v>83742614.040000007</v>
      </c>
      <c r="S6" s="20">
        <v>86327399.359999999</v>
      </c>
      <c r="T6" s="20">
        <v>85544316.930000007</v>
      </c>
      <c r="U6" s="20">
        <v>88603836.379999995</v>
      </c>
    </row>
    <row r="7" spans="1:21" x14ac:dyDescent="0.3">
      <c r="A7" s="3" t="s">
        <v>4</v>
      </c>
      <c r="B7" s="20">
        <v>26794800.780000001</v>
      </c>
      <c r="C7" s="20">
        <v>28174564.129999999</v>
      </c>
      <c r="D7" s="20">
        <v>29083770.350000001</v>
      </c>
      <c r="E7" s="20">
        <v>30617558.260000002</v>
      </c>
      <c r="F7" s="20">
        <v>31830845.359999999</v>
      </c>
      <c r="G7" s="20">
        <v>32512775.600000001</v>
      </c>
      <c r="H7" s="20">
        <v>34051102.060000002</v>
      </c>
      <c r="I7" s="20">
        <v>35466531.700000003</v>
      </c>
      <c r="J7" s="20">
        <v>35971909.609999999</v>
      </c>
      <c r="K7" s="20">
        <v>36923472.140000001</v>
      </c>
      <c r="L7" s="20">
        <v>38863528.990000002</v>
      </c>
      <c r="M7" s="20">
        <v>41023344.590000004</v>
      </c>
      <c r="N7" s="20">
        <v>43364755.159999996</v>
      </c>
      <c r="O7" s="20">
        <v>43937295.640000001</v>
      </c>
      <c r="P7" s="20">
        <v>44983878.520000003</v>
      </c>
      <c r="Q7" s="20">
        <v>45818113.359999999</v>
      </c>
      <c r="R7" s="20">
        <v>46746310.840000004</v>
      </c>
      <c r="S7" s="20">
        <v>48542507.93</v>
      </c>
      <c r="T7" s="20">
        <v>47773561.420000002</v>
      </c>
      <c r="U7" s="20">
        <v>49128965.25</v>
      </c>
    </row>
    <row r="8" spans="1:21" x14ac:dyDescent="0.3">
      <c r="A8" s="3" t="s">
        <v>5</v>
      </c>
      <c r="B8" s="20">
        <v>26439937.140000001</v>
      </c>
      <c r="C8" s="20">
        <v>26858279.300000001</v>
      </c>
      <c r="D8" s="20">
        <v>29465374.09</v>
      </c>
      <c r="E8" s="20">
        <v>31298837.93</v>
      </c>
      <c r="F8" s="20">
        <v>32814805.440000001</v>
      </c>
      <c r="G8" s="20">
        <v>33374332.68</v>
      </c>
      <c r="H8" s="20">
        <v>32169196.77</v>
      </c>
      <c r="I8" s="20">
        <v>36876208.990000002</v>
      </c>
      <c r="J8" s="20">
        <v>36699872.149999999</v>
      </c>
      <c r="K8" s="20">
        <v>40131821.399999999</v>
      </c>
      <c r="L8" s="20">
        <v>40214065.530000001</v>
      </c>
      <c r="M8" s="20">
        <v>41876084.189999998</v>
      </c>
      <c r="N8" s="20">
        <v>44572067.130000003</v>
      </c>
      <c r="O8" s="20">
        <v>45774395.189999998</v>
      </c>
      <c r="P8" s="20">
        <v>47659864.340000004</v>
      </c>
      <c r="Q8" s="20">
        <v>46499094.170000002</v>
      </c>
      <c r="R8" s="20">
        <v>49576682.109999999</v>
      </c>
      <c r="S8" s="20">
        <v>49092279.32</v>
      </c>
      <c r="T8" s="20">
        <v>51732532.490000002</v>
      </c>
      <c r="U8" s="20">
        <v>52503624.920000002</v>
      </c>
    </row>
    <row r="9" spans="1:21" x14ac:dyDescent="0.3">
      <c r="A9" s="3" t="s">
        <v>6</v>
      </c>
      <c r="B9" s="20">
        <v>46857931.480000004</v>
      </c>
      <c r="C9" s="20">
        <v>49464404.119999997</v>
      </c>
      <c r="D9" s="20">
        <v>52782471.890000001</v>
      </c>
      <c r="E9" s="20">
        <v>50445732.009999998</v>
      </c>
      <c r="F9" s="20">
        <v>47586773.189999998</v>
      </c>
      <c r="G9" s="20">
        <v>51013255.539999999</v>
      </c>
      <c r="H9" s="20">
        <v>58024231.189999998</v>
      </c>
      <c r="I9" s="20">
        <v>62001120.740000002</v>
      </c>
      <c r="J9" s="20">
        <v>66308319.149999999</v>
      </c>
      <c r="K9" s="20">
        <v>73567080.980000004</v>
      </c>
      <c r="L9" s="20">
        <v>77017059.560000002</v>
      </c>
      <c r="M9" s="20">
        <v>81948302.239999995</v>
      </c>
      <c r="N9" s="20">
        <v>84591633.060000002</v>
      </c>
      <c r="O9" s="20">
        <v>86351144.450000003</v>
      </c>
      <c r="P9" s="20">
        <v>90181222.459999993</v>
      </c>
      <c r="Q9" s="20">
        <v>88333193.849999994</v>
      </c>
      <c r="R9" s="20">
        <v>89976561.859999999</v>
      </c>
      <c r="S9" s="20">
        <v>92500016.75</v>
      </c>
      <c r="T9" s="20">
        <v>96641692.260000005</v>
      </c>
      <c r="U9" s="20">
        <v>97922164.680000007</v>
      </c>
    </row>
    <row r="10" spans="1:21" s="28" customFormat="1" x14ac:dyDescent="0.3">
      <c r="A10" s="3" t="s">
        <v>7</v>
      </c>
      <c r="B10" s="46">
        <f t="shared" ref="B10:N10" si="0">SUM(B4:B9)</f>
        <v>294892289.45000005</v>
      </c>
      <c r="C10" s="46">
        <f t="shared" si="0"/>
        <v>324674559.26999998</v>
      </c>
      <c r="D10" s="46">
        <f t="shared" si="0"/>
        <v>356443907.71999997</v>
      </c>
      <c r="E10" s="46">
        <f t="shared" si="0"/>
        <v>360413676.69</v>
      </c>
      <c r="F10" s="46">
        <f t="shared" si="0"/>
        <v>366245828.47000003</v>
      </c>
      <c r="G10" s="46">
        <f t="shared" si="0"/>
        <v>374133411.83000004</v>
      </c>
      <c r="H10" s="46">
        <f t="shared" si="0"/>
        <v>402466036.66000003</v>
      </c>
      <c r="I10" s="46">
        <f t="shared" si="0"/>
        <v>418837177.25</v>
      </c>
      <c r="J10" s="46">
        <f t="shared" si="0"/>
        <v>436606254.83999997</v>
      </c>
      <c r="K10" s="46">
        <f t="shared" si="0"/>
        <v>451693306.29999995</v>
      </c>
      <c r="L10" s="46">
        <f t="shared" si="0"/>
        <v>473322154.71999997</v>
      </c>
      <c r="M10" s="46">
        <f t="shared" si="0"/>
        <v>503589756.13000005</v>
      </c>
      <c r="N10" s="46">
        <f t="shared" si="0"/>
        <v>524142608.98999995</v>
      </c>
      <c r="O10" s="46">
        <f>SUM(O4:O9)</f>
        <v>532292921.00999999</v>
      </c>
      <c r="P10" s="46">
        <f>SUM(P4:P9)</f>
        <v>554484013.58000004</v>
      </c>
      <c r="Q10" s="46">
        <f>SUM(Q4:Q9)</f>
        <v>561710446.55000007</v>
      </c>
      <c r="R10" s="46">
        <f>SUM(R4:R9)</f>
        <v>564174288.70000005</v>
      </c>
      <c r="S10" s="46">
        <f>SUM(S4:S9)</f>
        <v>573630368.18000007</v>
      </c>
      <c r="T10" s="46">
        <f t="shared" ref="T10:U10" si="1">SUM(T4:T9)</f>
        <v>592292188.9000001</v>
      </c>
      <c r="U10" s="46">
        <f t="shared" si="1"/>
        <v>596899029.92000008</v>
      </c>
    </row>
    <row r="14" spans="1:21" x14ac:dyDescent="0.3">
      <c r="B14" s="55" t="s">
        <v>54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x14ac:dyDescent="0.3">
      <c r="A15" s="5"/>
      <c r="B15" s="2">
        <v>2002</v>
      </c>
      <c r="C15" s="2">
        <v>2003</v>
      </c>
      <c r="D15" s="2">
        <v>2004</v>
      </c>
      <c r="E15" s="2">
        <v>2005</v>
      </c>
      <c r="F15" s="2">
        <v>2006</v>
      </c>
      <c r="G15" s="2">
        <v>2007</v>
      </c>
      <c r="H15" s="2">
        <v>2008</v>
      </c>
      <c r="I15" s="2">
        <v>2009</v>
      </c>
      <c r="J15" s="2">
        <v>2010</v>
      </c>
      <c r="K15" s="2">
        <v>2011</v>
      </c>
      <c r="L15" s="2">
        <v>2012</v>
      </c>
      <c r="M15" s="2">
        <v>2013</v>
      </c>
      <c r="N15" s="2">
        <v>2014</v>
      </c>
      <c r="O15" s="2">
        <v>2015</v>
      </c>
      <c r="P15" s="2">
        <v>2016</v>
      </c>
      <c r="Q15" s="2">
        <v>2017</v>
      </c>
      <c r="R15" s="2">
        <v>2018</v>
      </c>
      <c r="S15" s="2">
        <v>2019</v>
      </c>
      <c r="T15" s="2">
        <v>2020</v>
      </c>
      <c r="U15" s="2">
        <v>2021</v>
      </c>
    </row>
    <row r="16" spans="1:21" x14ac:dyDescent="0.3">
      <c r="A16" s="4" t="s">
        <v>1</v>
      </c>
      <c r="B16" s="23">
        <f>B4/Population!C4</f>
        <v>552.60692113478001</v>
      </c>
      <c r="C16" s="23">
        <f>C4/Population!D4</f>
        <v>628.07649199877403</v>
      </c>
      <c r="D16" s="23">
        <f>D4/Population!E4</f>
        <v>704.46174674798988</v>
      </c>
      <c r="E16" s="23">
        <f>E4/Population!F4</f>
        <v>715.50419580926825</v>
      </c>
      <c r="F16" s="23">
        <f>F4/Population!G4</f>
        <v>704.22677500618545</v>
      </c>
      <c r="G16" s="23">
        <f>G4/Population!H4</f>
        <v>703.32602870471646</v>
      </c>
      <c r="H16" s="23">
        <f>H4/Population!I4</f>
        <v>766.66253532830945</v>
      </c>
      <c r="I16" s="23">
        <f>I4/Population!J4</f>
        <v>750.15075557685634</v>
      </c>
      <c r="J16" s="23">
        <f>J4/Population!K4</f>
        <v>756.55075558321005</v>
      </c>
      <c r="K16" s="23">
        <f>K4/Population!L4</f>
        <v>739.80939513960197</v>
      </c>
      <c r="L16" s="23">
        <f>L4/Population!M4</f>
        <v>767.67741607381504</v>
      </c>
      <c r="M16" s="23">
        <f>M4/Population!N4</f>
        <v>790.27637160194945</v>
      </c>
      <c r="N16" s="19">
        <f>N4/Population!O4</f>
        <v>816.26404841195085</v>
      </c>
      <c r="O16" s="19">
        <f>O4/Population!P4</f>
        <v>807.11048008359967</v>
      </c>
      <c r="P16" s="19">
        <f>P4/Population!Q4</f>
        <v>829.78562570761062</v>
      </c>
      <c r="Q16" s="19">
        <f>Q4/Population!R4</f>
        <v>850.39776311032813</v>
      </c>
      <c r="R16" s="19">
        <f>R4/Population!S4</f>
        <v>836.70557195530307</v>
      </c>
      <c r="S16" s="19">
        <f>S4/Population!T4</f>
        <v>827.69951906538302</v>
      </c>
      <c r="T16" s="19">
        <f>T4/Population!U4</f>
        <v>859.12043786092727</v>
      </c>
      <c r="U16" s="19">
        <f>U4/Population!V4</f>
        <v>844.53866415941457</v>
      </c>
    </row>
    <row r="17" spans="1:21" x14ac:dyDescent="0.3">
      <c r="A17" s="3" t="s">
        <v>2</v>
      </c>
      <c r="B17" s="23">
        <f>B5/Population!C5</f>
        <v>194.14976839038601</v>
      </c>
      <c r="C17" s="23">
        <f>C5/Population!D5</f>
        <v>216.43967775026934</v>
      </c>
      <c r="D17" s="23">
        <f>D5/Population!E5</f>
        <v>226.12262955345824</v>
      </c>
      <c r="E17" s="23">
        <f>E5/Population!F5</f>
        <v>233.61628046328769</v>
      </c>
      <c r="F17" s="23">
        <f>F5/Population!G5</f>
        <v>237.90610898425271</v>
      </c>
      <c r="G17" s="23">
        <f>G5/Population!H5</f>
        <v>238.28098408626721</v>
      </c>
      <c r="H17" s="23">
        <f>H5/Population!I5</f>
        <v>242.20708484637976</v>
      </c>
      <c r="I17" s="23">
        <f>I5/Population!J5</f>
        <v>256.81321891654375</v>
      </c>
      <c r="J17" s="23">
        <f>J5/Population!K5</f>
        <v>271.38007806197862</v>
      </c>
      <c r="K17" s="23">
        <f>K5/Population!L5</f>
        <v>261.91145288428828</v>
      </c>
      <c r="L17" s="23">
        <f>L5/Population!M5</f>
        <v>265.38154159095353</v>
      </c>
      <c r="M17" s="23">
        <f>M5/Population!N5</f>
        <v>302.14301258937701</v>
      </c>
      <c r="N17" s="19">
        <f>N5/Population!O5</f>
        <v>314.28367772303608</v>
      </c>
      <c r="O17" s="19">
        <f>O5/Population!P5</f>
        <v>315.15599996293167</v>
      </c>
      <c r="P17" s="19">
        <f>P5/Population!Q5</f>
        <v>328.99210957949606</v>
      </c>
      <c r="Q17" s="19">
        <f>Q5/Population!R5</f>
        <v>337.80199628191809</v>
      </c>
      <c r="R17" s="19">
        <f>R5/Population!S5</f>
        <v>325.11225050413503</v>
      </c>
      <c r="S17" s="19">
        <f>S5/Population!T5</f>
        <v>337.04127365818727</v>
      </c>
      <c r="T17" s="19">
        <f>T5/Population!U5</f>
        <v>341.48249872427289</v>
      </c>
      <c r="U17" s="19">
        <f>U5/Population!V5</f>
        <v>344.54734701457477</v>
      </c>
    </row>
    <row r="18" spans="1:21" x14ac:dyDescent="0.3">
      <c r="A18" s="3" t="s">
        <v>3</v>
      </c>
      <c r="B18" s="23">
        <f>B6/Population!C6</f>
        <v>249.51275274456097</v>
      </c>
      <c r="C18" s="23">
        <f>C6/Population!D6</f>
        <v>258.45260529301191</v>
      </c>
      <c r="D18" s="23">
        <f>D6/Population!E6</f>
        <v>281.55660165799281</v>
      </c>
      <c r="E18" s="23">
        <f>E6/Population!F6</f>
        <v>261.43731825647234</v>
      </c>
      <c r="F18" s="23">
        <f>F6/Population!G6</f>
        <v>288.05773350355065</v>
      </c>
      <c r="G18" s="23">
        <f>G6/Population!H6</f>
        <v>290.94038719761659</v>
      </c>
      <c r="H18" s="23">
        <f>H6/Population!I6</f>
        <v>294.51668450415576</v>
      </c>
      <c r="I18" s="23">
        <f>I6/Population!J6</f>
        <v>300.85532894736843</v>
      </c>
      <c r="J18" s="23">
        <f>J6/Population!K6</f>
        <v>314.59647786374489</v>
      </c>
      <c r="K18" s="23">
        <f>K6/Population!L6</f>
        <v>315.19104678921559</v>
      </c>
      <c r="L18" s="23">
        <f>L6/Population!M6</f>
        <v>325.68994964569816</v>
      </c>
      <c r="M18" s="23">
        <f>M6/Population!N6</f>
        <v>343.62380303218077</v>
      </c>
      <c r="N18" s="19">
        <f>N6/Population!O6</f>
        <v>350.92416470598926</v>
      </c>
      <c r="O18" s="19">
        <f>O6/Population!P6</f>
        <v>352.24048531215061</v>
      </c>
      <c r="P18" s="19">
        <f>P6/Population!Q6</f>
        <v>361.00546865220576</v>
      </c>
      <c r="Q18" s="19">
        <f>Q6/Population!R6</f>
        <v>371.77618476507854</v>
      </c>
      <c r="R18" s="19">
        <f>R6/Population!S6</f>
        <v>373.19785928197086</v>
      </c>
      <c r="S18" s="19">
        <f>S6/Population!T6</f>
        <v>381.52384036770229</v>
      </c>
      <c r="T18" s="19">
        <f>T6/Population!U6</f>
        <v>376.60498943410852</v>
      </c>
      <c r="U18" s="19">
        <f>U6/Population!V6</f>
        <v>389.62840197708061</v>
      </c>
    </row>
    <row r="19" spans="1:21" x14ac:dyDescent="0.3">
      <c r="A19" s="3" t="s">
        <v>4</v>
      </c>
      <c r="B19" s="23">
        <f>B7/Population!C7</f>
        <v>208.35122375664832</v>
      </c>
      <c r="C19" s="23">
        <f>C7/Population!D7</f>
        <v>218.67021716015367</v>
      </c>
      <c r="D19" s="23">
        <f>D7/Population!E7</f>
        <v>226.31875330718711</v>
      </c>
      <c r="E19" s="23">
        <f>E7/Population!F7</f>
        <v>238.16699669402203</v>
      </c>
      <c r="F19" s="23">
        <f>F7/Population!G7</f>
        <v>245.68041061422329</v>
      </c>
      <c r="G19" s="23">
        <f>G7/Population!H7</f>
        <v>249.37317338814833</v>
      </c>
      <c r="H19" s="23">
        <f>H7/Population!I7</f>
        <v>260.02735399230255</v>
      </c>
      <c r="I19" s="23">
        <f>I7/Population!J7</f>
        <v>268.77136437351282</v>
      </c>
      <c r="J19" s="23">
        <f>J7/Population!K7</f>
        <v>271.15867337554653</v>
      </c>
      <c r="K19" s="23">
        <f>K7/Population!L7</f>
        <v>275.66144417484787</v>
      </c>
      <c r="L19" s="23">
        <f>L7/Population!M7</f>
        <v>286.02202736318412</v>
      </c>
      <c r="M19" s="23">
        <f>M7/Population!N7</f>
        <v>298.77749075045159</v>
      </c>
      <c r="N19" s="19">
        <f>N7/Population!O7</f>
        <v>314.10761612956964</v>
      </c>
      <c r="O19" s="19">
        <f>O7/Population!P7</f>
        <v>317.07882455671904</v>
      </c>
      <c r="P19" s="19">
        <f>P7/Population!Q7</f>
        <v>321.94811571383588</v>
      </c>
      <c r="Q19" s="19">
        <f>Q7/Population!R7</f>
        <v>326.12845918955662</v>
      </c>
      <c r="R19" s="19">
        <f>R7/Population!S7</f>
        <v>331.47064633013537</v>
      </c>
      <c r="S19" s="19">
        <f>S7/Population!T7</f>
        <v>341.31744207958036</v>
      </c>
      <c r="T19" s="19">
        <f>T7/Population!U7</f>
        <v>332.41644228895882</v>
      </c>
      <c r="U19" s="19">
        <f>U7/Population!V7</f>
        <v>339.48068139415966</v>
      </c>
    </row>
    <row r="20" spans="1:21" x14ac:dyDescent="0.3">
      <c r="A20" s="3" t="s">
        <v>5</v>
      </c>
      <c r="B20" s="23">
        <f>B8/Population!C8</f>
        <v>211.78210693259643</v>
      </c>
      <c r="C20" s="23">
        <f>C8/Population!D8</f>
        <v>213.18801831978664</v>
      </c>
      <c r="D20" s="23">
        <f>D8/Population!E8</f>
        <v>233.08263265725859</v>
      </c>
      <c r="E20" s="23">
        <f>E8/Population!F8</f>
        <v>246.71562745345335</v>
      </c>
      <c r="F20" s="23">
        <f>F8/Population!G8</f>
        <v>256.51797504768456</v>
      </c>
      <c r="G20" s="23">
        <f>G8/Population!H8</f>
        <v>258.29327750733296</v>
      </c>
      <c r="H20" s="23">
        <f>H8/Population!I8</f>
        <v>245.91555009402663</v>
      </c>
      <c r="I20" s="23">
        <f>I8/Population!J8</f>
        <v>278.03402640388447</v>
      </c>
      <c r="J20" s="23">
        <f>J8/Population!K8</f>
        <v>273.51631526777862</v>
      </c>
      <c r="K20" s="23">
        <f>K8/Population!L8</f>
        <v>294.51089339967416</v>
      </c>
      <c r="L20" s="23">
        <f>L8/Population!M8</f>
        <v>292.65748875627685</v>
      </c>
      <c r="M20" s="23">
        <f>M8/Population!N8</f>
        <v>300.49933041512679</v>
      </c>
      <c r="N20" s="19">
        <f>N8/Population!O8</f>
        <v>317.04484891809994</v>
      </c>
      <c r="O20" s="19">
        <f>O8/Population!P8</f>
        <v>322.64573129299646</v>
      </c>
      <c r="P20" s="19">
        <f>P8/Population!Q8</f>
        <v>333.99111648376294</v>
      </c>
      <c r="Q20" s="19">
        <f>Q8/Population!R8</f>
        <v>323.25383337852026</v>
      </c>
      <c r="R20" s="19">
        <f>R8/Population!S8</f>
        <v>340.33790380932112</v>
      </c>
      <c r="S20" s="19">
        <f>S8/Population!T8</f>
        <v>334.29993203995889</v>
      </c>
      <c r="T20" s="19">
        <f>T8/Population!U8</f>
        <v>348.82762764321933</v>
      </c>
      <c r="U20" s="19">
        <f>U8/Population!V8</f>
        <v>353.94827264944013</v>
      </c>
    </row>
    <row r="21" spans="1:21" x14ac:dyDescent="0.3">
      <c r="A21" s="3" t="s">
        <v>6</v>
      </c>
      <c r="B21" s="23">
        <f>B9/Population!C9</f>
        <v>288.22347519606336</v>
      </c>
      <c r="C21" s="23">
        <f>C9/Population!D9</f>
        <v>299.94605647894923</v>
      </c>
      <c r="D21" s="23">
        <f>D9/Population!E9</f>
        <v>317.93222355407244</v>
      </c>
      <c r="E21" s="23">
        <f>E9/Population!F9</f>
        <v>302.8209574033832</v>
      </c>
      <c r="F21" s="23">
        <f>F9/Population!G9</f>
        <v>281.63686674755127</v>
      </c>
      <c r="G21" s="23">
        <f>G9/Population!H9</f>
        <v>297.61651015717069</v>
      </c>
      <c r="H21" s="23">
        <f>H9/Population!I9</f>
        <v>331.86286741323693</v>
      </c>
      <c r="I21" s="23">
        <f>I9/Population!J9</f>
        <v>346.70037096269124</v>
      </c>
      <c r="J21" s="23">
        <f>J9/Population!K9</f>
        <v>361.60350296935752</v>
      </c>
      <c r="K21" s="23">
        <f>K9/Population!L9</f>
        <v>388.20449473895286</v>
      </c>
      <c r="L21" s="23">
        <f>L9/Population!M9</f>
        <v>401.36046464120068</v>
      </c>
      <c r="M21" s="23">
        <f>M9/Population!N9</f>
        <v>419.9074710747189</v>
      </c>
      <c r="N21" s="19">
        <f>N9/Population!O9</f>
        <v>429.38171576788761</v>
      </c>
      <c r="O21" s="19">
        <f>O9/Population!P9</f>
        <v>438.75384609521876</v>
      </c>
      <c r="P21" s="19">
        <f>P9/Population!Q9</f>
        <v>451.92746837853548</v>
      </c>
      <c r="Q21" s="19">
        <f>Q9/Population!R9</f>
        <v>440.45252255037371</v>
      </c>
      <c r="R21" s="19">
        <f>R9/Population!S9</f>
        <v>447.25963156089534</v>
      </c>
      <c r="S21" s="19">
        <f>S9/Population!T9</f>
        <v>456.72479867080762</v>
      </c>
      <c r="T21" s="19">
        <f>T9/Population!U9</f>
        <v>476.18004385273366</v>
      </c>
      <c r="U21" s="19">
        <f>U9/Population!V9</f>
        <v>485.63830208891272</v>
      </c>
    </row>
    <row r="22" spans="1:21" s="28" customFormat="1" x14ac:dyDescent="0.3">
      <c r="A22" s="3" t="s">
        <v>7</v>
      </c>
      <c r="B22" s="46">
        <f t="shared" ref="B22:N22" si="2">SUM(B16:B21)</f>
        <v>1704.6262481550352</v>
      </c>
      <c r="C22" s="46">
        <f t="shared" si="2"/>
        <v>1834.7730670009448</v>
      </c>
      <c r="D22" s="46">
        <f t="shared" si="2"/>
        <v>1989.4745874779589</v>
      </c>
      <c r="E22" s="46">
        <f t="shared" si="2"/>
        <v>1998.2613760798872</v>
      </c>
      <c r="F22" s="46">
        <f t="shared" si="2"/>
        <v>2014.025869903448</v>
      </c>
      <c r="G22" s="46">
        <f t="shared" si="2"/>
        <v>2037.8303610412524</v>
      </c>
      <c r="H22" s="46">
        <f t="shared" si="2"/>
        <v>2141.1920761784113</v>
      </c>
      <c r="I22" s="46">
        <f t="shared" si="2"/>
        <v>2201.3250651808571</v>
      </c>
      <c r="J22" s="46">
        <f t="shared" si="2"/>
        <v>2248.8058031216165</v>
      </c>
      <c r="K22" s="46">
        <f t="shared" si="2"/>
        <v>2275.2887271265809</v>
      </c>
      <c r="L22" s="46">
        <f t="shared" si="2"/>
        <v>2338.788888071128</v>
      </c>
      <c r="M22" s="46">
        <f t="shared" si="2"/>
        <v>2455.2274794638047</v>
      </c>
      <c r="N22" s="46">
        <f t="shared" si="2"/>
        <v>2542.0060716565335</v>
      </c>
      <c r="O22" s="46">
        <f>SUM(O16:O21)</f>
        <v>2552.9853673036164</v>
      </c>
      <c r="P22" s="46">
        <f>SUM(P16:P21)</f>
        <v>2627.6499045154469</v>
      </c>
      <c r="Q22" s="46">
        <f>SUM(Q16:Q21)</f>
        <v>2649.8107592757751</v>
      </c>
      <c r="R22" s="46">
        <f>SUM(R16:R21)</f>
        <v>2654.083863441761</v>
      </c>
      <c r="S22" s="46">
        <f>SUM(S16:S21)</f>
        <v>2678.6068058816195</v>
      </c>
      <c r="T22" s="46">
        <f t="shared" ref="T22:U22" si="3">SUM(T16:T21)</f>
        <v>2734.6320398042208</v>
      </c>
      <c r="U22" s="46">
        <f t="shared" si="3"/>
        <v>2757.7816692835822</v>
      </c>
    </row>
    <row r="25" spans="1:21" x14ac:dyDescent="0.3">
      <c r="B25" s="55" t="s">
        <v>67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x14ac:dyDescent="0.3">
      <c r="B26" s="2">
        <v>2002</v>
      </c>
      <c r="C26" s="2">
        <v>2003</v>
      </c>
      <c r="D26" s="2">
        <v>2004</v>
      </c>
      <c r="E26" s="2">
        <v>2005</v>
      </c>
      <c r="F26" s="2">
        <v>2006</v>
      </c>
      <c r="G26" s="2">
        <v>2007</v>
      </c>
      <c r="H26" s="2">
        <v>2008</v>
      </c>
      <c r="I26" s="2">
        <v>2009</v>
      </c>
      <c r="J26" s="2">
        <v>2010</v>
      </c>
      <c r="K26" s="2">
        <v>2011</v>
      </c>
      <c r="L26" s="2">
        <v>2012</v>
      </c>
      <c r="M26" s="2">
        <v>2013</v>
      </c>
      <c r="N26" s="2">
        <v>2014</v>
      </c>
      <c r="O26" s="2">
        <v>2015</v>
      </c>
      <c r="P26" s="2">
        <v>2016</v>
      </c>
      <c r="Q26" s="2">
        <v>2017</v>
      </c>
      <c r="R26" s="2">
        <v>2018</v>
      </c>
      <c r="S26" s="2">
        <v>2019</v>
      </c>
      <c r="T26" s="2">
        <v>2020</v>
      </c>
      <c r="U26" s="2">
        <v>2021</v>
      </c>
    </row>
    <row r="27" spans="1:21" x14ac:dyDescent="0.3">
      <c r="B27" s="26">
        <f>B10/Recettes!B10</f>
        <v>0.96641435650291019</v>
      </c>
      <c r="C27" s="26">
        <f>C10/Recettes!C10</f>
        <v>0.97059399777863165</v>
      </c>
      <c r="D27" s="26">
        <f>D10/Recettes!D10</f>
        <v>0.98188024400487239</v>
      </c>
      <c r="E27" s="26">
        <f>E10/Recettes!E10</f>
        <v>0.99002230416161163</v>
      </c>
      <c r="F27" s="26">
        <f>F10/Recettes!F10</f>
        <v>0.98990393665262777</v>
      </c>
      <c r="G27" s="26">
        <f>G10/Recettes!G10</f>
        <v>0.98899910579189676</v>
      </c>
      <c r="H27" s="26">
        <f>H10/Recettes!H10</f>
        <v>0.99098593432261017</v>
      </c>
      <c r="I27" s="26">
        <f>I10/Recettes!I10</f>
        <v>0.9923386002172907</v>
      </c>
      <c r="J27" s="26">
        <f>J10/Recettes!J10</f>
        <v>0.98741329696930979</v>
      </c>
      <c r="K27" s="26">
        <f>K10/Recettes!K10</f>
        <v>0.98972734590887723</v>
      </c>
      <c r="L27" s="26">
        <f>L10/Recettes!L10</f>
        <v>0.99449409691168256</v>
      </c>
      <c r="M27" s="26">
        <f>M10/Recettes!M10</f>
        <v>0.99389875679229212</v>
      </c>
      <c r="N27" s="26">
        <f>N10/Recettes!N10</f>
        <v>0.99087927636739204</v>
      </c>
      <c r="O27" s="26">
        <f>O10/Recettes!O10</f>
        <v>0.99546845675852569</v>
      </c>
      <c r="P27" s="26">
        <f>P10/Recettes!P10</f>
        <v>0.9961017185174057</v>
      </c>
      <c r="Q27" s="26">
        <f>Q10/Recettes!Q10</f>
        <v>0.99586780639794981</v>
      </c>
      <c r="R27" s="26">
        <f>R10/Recettes!R10</f>
        <v>0.99590298017804368</v>
      </c>
      <c r="S27" s="26">
        <f>S10/Recettes!S10</f>
        <v>0.99543554501905529</v>
      </c>
      <c r="T27" s="26">
        <f>T10/Recettes!T10</f>
        <v>0.99561181126067511</v>
      </c>
      <c r="U27" s="26">
        <f>U10/Recettes!U10</f>
        <v>1.0007500935590652</v>
      </c>
    </row>
  </sheetData>
  <mergeCells count="3">
    <mergeCell ref="B2:U2"/>
    <mergeCell ref="B14:U14"/>
    <mergeCell ref="B25:U25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U31"/>
  <sheetViews>
    <sheetView topLeftCell="A24" zoomScale="80" zoomScaleNormal="80" workbookViewId="0">
      <pane xSplit="1" topLeftCell="B1" activePane="topRight" state="frozen"/>
      <selection activeCell="A3" sqref="A3"/>
      <selection pane="topRight" activeCell="V1" sqref="V1:W1048576"/>
    </sheetView>
  </sheetViews>
  <sheetFormatPr baseColWidth="10" defaultRowHeight="14.4" x14ac:dyDescent="0.3"/>
  <cols>
    <col min="1" max="1" width="29.5546875" bestFit="1" customWidth="1"/>
    <col min="2" max="17" width="15.6640625" customWidth="1"/>
    <col min="18" max="21" width="14.5546875" bestFit="1" customWidth="1"/>
  </cols>
  <sheetData>
    <row r="2" spans="1:21" x14ac:dyDescent="0.3">
      <c r="B2" s="55" t="s">
        <v>64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">
      <c r="A3" s="5"/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</row>
    <row r="4" spans="1:21" x14ac:dyDescent="0.3">
      <c r="A4" s="4" t="s">
        <v>1</v>
      </c>
      <c r="B4" s="20">
        <v>83045153.99000001</v>
      </c>
      <c r="C4" s="20">
        <v>95306157.090000004</v>
      </c>
      <c r="D4" s="20">
        <v>110759046.39</v>
      </c>
      <c r="E4" s="20">
        <v>110557408.04000001</v>
      </c>
      <c r="F4" s="20">
        <v>100802283.87</v>
      </c>
      <c r="G4" s="20">
        <v>98375222.090000004</v>
      </c>
      <c r="H4" s="20">
        <v>109755520.13</v>
      </c>
      <c r="I4" s="20">
        <v>113144970.16</v>
      </c>
      <c r="J4" s="20">
        <v>113479025.77</v>
      </c>
      <c r="K4" s="20">
        <v>114504105.52000001</v>
      </c>
      <c r="L4" s="20">
        <v>120518733.06</v>
      </c>
      <c r="M4" s="20">
        <v>126828423.06</v>
      </c>
      <c r="N4" s="20">
        <v>130830835.31</v>
      </c>
      <c r="O4" s="20">
        <v>136074136.78999999</v>
      </c>
      <c r="P4" s="20">
        <v>136086596.30000001</v>
      </c>
      <c r="Q4" s="20">
        <v>137103915.13</v>
      </c>
      <c r="R4" s="20">
        <v>137563950.97</v>
      </c>
      <c r="S4" s="20">
        <v>137477086.69999999</v>
      </c>
      <c r="T4" s="20">
        <v>140364105.51999998</v>
      </c>
      <c r="U4" s="20">
        <v>140364105.51999998</v>
      </c>
    </row>
    <row r="5" spans="1:21" x14ac:dyDescent="0.3">
      <c r="A5" s="3" t="s">
        <v>2</v>
      </c>
      <c r="B5" s="20">
        <v>24730446.23</v>
      </c>
      <c r="C5" s="20">
        <v>26288377.490000002</v>
      </c>
      <c r="D5" s="20">
        <v>26745589</v>
      </c>
      <c r="E5" s="20">
        <v>28613184.629999999</v>
      </c>
      <c r="F5" s="20">
        <v>29471580.159999996</v>
      </c>
      <c r="G5" s="20">
        <v>30355727.560000002</v>
      </c>
      <c r="H5" s="20">
        <v>31266399.390000001</v>
      </c>
      <c r="I5" s="20">
        <v>33018588.109999999</v>
      </c>
      <c r="J5" s="20">
        <v>37743228.549999997</v>
      </c>
      <c r="K5" s="20">
        <v>36346048.450000003</v>
      </c>
      <c r="L5" s="20">
        <v>37416619.259999998</v>
      </c>
      <c r="M5" s="20">
        <v>45000392.049999997</v>
      </c>
      <c r="N5" s="20">
        <v>44670725.959999993</v>
      </c>
      <c r="O5" s="20">
        <v>45130286.539999999</v>
      </c>
      <c r="P5" s="20">
        <v>47940082.570000008</v>
      </c>
      <c r="Q5" s="20">
        <v>49378285.059999995</v>
      </c>
      <c r="R5" s="20">
        <v>46452876.250000007</v>
      </c>
      <c r="S5" s="20">
        <v>48179177.420000002</v>
      </c>
      <c r="T5" s="20">
        <v>50745913.869999997</v>
      </c>
      <c r="U5" s="20">
        <v>51232852.18</v>
      </c>
    </row>
    <row r="6" spans="1:21" x14ac:dyDescent="0.3">
      <c r="A6" s="3" t="s">
        <v>3</v>
      </c>
      <c r="B6" s="20">
        <v>32449237.549999997</v>
      </c>
      <c r="C6" s="20">
        <v>33867151.230000004</v>
      </c>
      <c r="D6" s="20">
        <v>35690020.910000004</v>
      </c>
      <c r="E6" s="20">
        <v>32219838.98</v>
      </c>
      <c r="F6" s="20">
        <v>35677946.359999999</v>
      </c>
      <c r="G6" s="20">
        <v>35677945</v>
      </c>
      <c r="H6" s="20">
        <v>36391503</v>
      </c>
      <c r="I6" s="20">
        <v>37677324</v>
      </c>
      <c r="J6" s="20">
        <v>41294010.109999999</v>
      </c>
      <c r="K6" s="20">
        <v>44043026.899999999</v>
      </c>
      <c r="L6" s="20">
        <v>46470566</v>
      </c>
      <c r="M6" s="20">
        <v>48584336.509999998</v>
      </c>
      <c r="N6" s="20">
        <v>48432344.590000004</v>
      </c>
      <c r="O6" s="20">
        <v>49544681.140000001</v>
      </c>
      <c r="P6" s="20">
        <v>50472762.950000003</v>
      </c>
      <c r="Q6" s="20">
        <v>52234763.880000003</v>
      </c>
      <c r="R6" s="20">
        <v>51125899.740000002</v>
      </c>
      <c r="S6" s="20">
        <v>52935320.630000003</v>
      </c>
      <c r="T6" s="20">
        <v>53782285.75</v>
      </c>
      <c r="U6" s="20">
        <v>55763244.240000002</v>
      </c>
    </row>
    <row r="7" spans="1:21" x14ac:dyDescent="0.3">
      <c r="A7" s="3" t="s">
        <v>4</v>
      </c>
      <c r="B7" s="20">
        <v>19459307.489999998</v>
      </c>
      <c r="C7" s="20">
        <v>19022796.59</v>
      </c>
      <c r="D7" s="20">
        <v>18988390.75</v>
      </c>
      <c r="E7" s="20">
        <v>19791313.609999999</v>
      </c>
      <c r="F7" s="20">
        <v>20187139.880000003</v>
      </c>
      <c r="G7" s="20">
        <v>20691818.379999999</v>
      </c>
      <c r="H7" s="20">
        <v>21209113.840000004</v>
      </c>
      <c r="I7" s="20">
        <v>21898410.039999999</v>
      </c>
      <c r="J7" s="20">
        <v>22336378.240000002</v>
      </c>
      <c r="K7" s="20">
        <v>22827778.57</v>
      </c>
      <c r="L7" s="20">
        <v>24450833.629999999</v>
      </c>
      <c r="M7" s="20">
        <v>25184358.640000001</v>
      </c>
      <c r="N7" s="20">
        <v>25970866.170000002</v>
      </c>
      <c r="O7" s="20">
        <v>26749992.149999999</v>
      </c>
      <c r="P7" s="20">
        <v>27151242.030000001</v>
      </c>
      <c r="Q7" s="20">
        <v>27830023.080000002</v>
      </c>
      <c r="R7" s="20">
        <v>28247473.23</v>
      </c>
      <c r="S7" s="20">
        <v>28671185.520000003</v>
      </c>
      <c r="T7" s="20">
        <v>29158595.669999998</v>
      </c>
      <c r="U7" s="20">
        <v>29158595.669999998</v>
      </c>
    </row>
    <row r="8" spans="1:21" x14ac:dyDescent="0.3">
      <c r="A8" s="3" t="s">
        <v>5</v>
      </c>
      <c r="B8" s="20">
        <v>18516700.5</v>
      </c>
      <c r="C8" s="20">
        <v>18046014.25</v>
      </c>
      <c r="D8" s="20">
        <v>20011716.399999999</v>
      </c>
      <c r="E8" s="20">
        <v>21227624</v>
      </c>
      <c r="F8" s="20">
        <v>21558582</v>
      </c>
      <c r="G8" s="20">
        <v>21694392.289999999</v>
      </c>
      <c r="H8" s="20">
        <v>19211904.329999998</v>
      </c>
      <c r="I8" s="20">
        <v>23493960.170000002</v>
      </c>
      <c r="J8" s="20">
        <v>22991496.280000001</v>
      </c>
      <c r="K8" s="20">
        <v>25203543.129999999</v>
      </c>
      <c r="L8" s="20">
        <v>26064923.869999997</v>
      </c>
      <c r="M8" s="20">
        <v>26716546.960000001</v>
      </c>
      <c r="N8" s="20">
        <v>27783947.73</v>
      </c>
      <c r="O8" s="20">
        <v>28333274.780000001</v>
      </c>
      <c r="P8" s="20">
        <v>29002337.530000001</v>
      </c>
      <c r="Q8" s="20">
        <v>28547667.840000004</v>
      </c>
      <c r="R8" s="20">
        <v>29184488.68</v>
      </c>
      <c r="S8" s="20">
        <v>29287804.130000003</v>
      </c>
      <c r="T8" s="20">
        <v>31913560.209999997</v>
      </c>
      <c r="U8" s="20">
        <v>32551831.410000004</v>
      </c>
    </row>
    <row r="9" spans="1:21" x14ac:dyDescent="0.3">
      <c r="A9" s="3" t="s">
        <v>6</v>
      </c>
      <c r="B9" s="20">
        <v>35125178</v>
      </c>
      <c r="C9" s="20">
        <v>34859614.700000003</v>
      </c>
      <c r="D9" s="20">
        <v>35556807.009999998</v>
      </c>
      <c r="E9" s="20">
        <v>34271179</v>
      </c>
      <c r="F9" s="20">
        <v>30695971.100000001</v>
      </c>
      <c r="G9" s="20">
        <v>27855093.050000001</v>
      </c>
      <c r="H9" s="20">
        <v>39218643.010000005</v>
      </c>
      <c r="I9" s="20">
        <v>43072484.890000001</v>
      </c>
      <c r="J9" s="20">
        <v>45110317</v>
      </c>
      <c r="K9" s="20">
        <v>52139708.719999999</v>
      </c>
      <c r="L9" s="20">
        <v>54565439.400000006</v>
      </c>
      <c r="M9" s="20">
        <v>58123002.990000002</v>
      </c>
      <c r="N9" s="20">
        <v>58558978.289999999</v>
      </c>
      <c r="O9" s="20">
        <v>60550318.390000001</v>
      </c>
      <c r="P9" s="20">
        <v>62392383.340000004</v>
      </c>
      <c r="Q9" s="20">
        <v>62392383.340000004</v>
      </c>
      <c r="R9" s="20">
        <v>63640231</v>
      </c>
      <c r="S9" s="20">
        <v>62316062.060000002</v>
      </c>
      <c r="T9" s="20">
        <v>66211296.319999993</v>
      </c>
      <c r="U9" s="20">
        <v>66873409.280000001</v>
      </c>
    </row>
    <row r="10" spans="1:21" s="28" customFormat="1" x14ac:dyDescent="0.3">
      <c r="A10" s="3" t="s">
        <v>7</v>
      </c>
      <c r="B10" s="46">
        <f>SUM(B4:B9)</f>
        <v>213326023.76000002</v>
      </c>
      <c r="C10" s="46">
        <f t="shared" ref="C10:N10" si="0">SUM(C4:C9)</f>
        <v>227390111.35000002</v>
      </c>
      <c r="D10" s="46">
        <f t="shared" si="0"/>
        <v>247751570.45999998</v>
      </c>
      <c r="E10" s="46">
        <f t="shared" si="0"/>
        <v>246680548.25999999</v>
      </c>
      <c r="F10" s="46">
        <f t="shared" si="0"/>
        <v>238393503.36999997</v>
      </c>
      <c r="G10" s="46">
        <f t="shared" si="0"/>
        <v>234650198.37</v>
      </c>
      <c r="H10" s="46">
        <f t="shared" si="0"/>
        <v>257053083.69999999</v>
      </c>
      <c r="I10" s="46">
        <f t="shared" si="0"/>
        <v>272305737.36999995</v>
      </c>
      <c r="J10" s="46">
        <f t="shared" si="0"/>
        <v>282954455.95000005</v>
      </c>
      <c r="K10" s="46">
        <f t="shared" si="0"/>
        <v>295064211.29000002</v>
      </c>
      <c r="L10" s="46">
        <f t="shared" si="0"/>
        <v>309487115.22000003</v>
      </c>
      <c r="M10" s="46">
        <f t="shared" si="0"/>
        <v>330437060.20999998</v>
      </c>
      <c r="N10" s="46">
        <f t="shared" si="0"/>
        <v>336247698.05000001</v>
      </c>
      <c r="O10" s="46">
        <f>SUM(O4:O9)</f>
        <v>346382689.78999996</v>
      </c>
      <c r="P10" s="46">
        <f>SUM(P4:P9)</f>
        <v>353045404.72000003</v>
      </c>
      <c r="Q10" s="46">
        <f>SUM(Q4:Q9)</f>
        <v>357487038.33000004</v>
      </c>
      <c r="R10" s="46">
        <f>SUM(R4:R9)</f>
        <v>356214919.87</v>
      </c>
      <c r="S10" s="46">
        <f>SUM(S4:S9)</f>
        <v>358866636.46000004</v>
      </c>
      <c r="T10" s="46">
        <f t="shared" ref="T10:U10" si="1">SUM(T4:T9)</f>
        <v>372175757.33999997</v>
      </c>
      <c r="U10" s="46">
        <f t="shared" si="1"/>
        <v>375944038.30000007</v>
      </c>
    </row>
    <row r="11" spans="1:21" x14ac:dyDescent="0.3">
      <c r="B11" s="41"/>
      <c r="C11" s="41">
        <f>C10/B10-1</f>
        <v>6.5927669499069808E-2</v>
      </c>
      <c r="D11" s="41">
        <f t="shared" ref="D11:Q11" si="2">D10/C10-1</f>
        <v>8.9544171420275598E-2</v>
      </c>
      <c r="E11" s="41">
        <f t="shared" si="2"/>
        <v>-4.3229683590356727E-3</v>
      </c>
      <c r="F11" s="41">
        <f t="shared" si="2"/>
        <v>-3.3594237358616219E-2</v>
      </c>
      <c r="G11" s="41">
        <f t="shared" si="2"/>
        <v>-1.570221061850896E-2</v>
      </c>
      <c r="H11" s="41">
        <f t="shared" si="2"/>
        <v>9.5473540979815308E-2</v>
      </c>
      <c r="I11" s="41">
        <f t="shared" si="2"/>
        <v>5.9336590911319043E-2</v>
      </c>
      <c r="J11" s="41">
        <f t="shared" si="2"/>
        <v>3.9105744457859082E-2</v>
      </c>
      <c r="K11" s="41">
        <f t="shared" si="2"/>
        <v>4.279754245022338E-2</v>
      </c>
      <c r="L11" s="41">
        <f t="shared" si="2"/>
        <v>4.8880560156530306E-2</v>
      </c>
      <c r="M11" s="41">
        <f t="shared" si="2"/>
        <v>6.7692462657476415E-2</v>
      </c>
      <c r="N11" s="41">
        <f t="shared" si="2"/>
        <v>1.7584703835299864E-2</v>
      </c>
      <c r="O11" s="41">
        <f t="shared" si="2"/>
        <v>3.0141445722233318E-2</v>
      </c>
      <c r="P11" s="41">
        <f t="shared" si="2"/>
        <v>1.9235126715019923E-2</v>
      </c>
      <c r="Q11" s="41">
        <f t="shared" si="2"/>
        <v>1.2580913249735204E-2</v>
      </c>
      <c r="R11" s="41">
        <f>R10/Q10-1</f>
        <v>-3.5585023332390664E-3</v>
      </c>
      <c r="S11" s="41">
        <f>S10/R10-1</f>
        <v>7.4441480187517062E-3</v>
      </c>
      <c r="T11" s="41">
        <f t="shared" ref="T11:U11" si="3">T10/S10-1</f>
        <v>3.708653724761457E-2</v>
      </c>
      <c r="U11" s="41">
        <f t="shared" si="3"/>
        <v>1.012500380715986E-2</v>
      </c>
    </row>
    <row r="14" spans="1:21" x14ac:dyDescent="0.3">
      <c r="B14" s="55" t="s">
        <v>65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x14ac:dyDescent="0.3">
      <c r="A15" s="5"/>
      <c r="B15" s="2">
        <v>2002</v>
      </c>
      <c r="C15" s="2">
        <v>2003</v>
      </c>
      <c r="D15" s="2">
        <v>2004</v>
      </c>
      <c r="E15" s="2">
        <v>2005</v>
      </c>
      <c r="F15" s="2">
        <v>2006</v>
      </c>
      <c r="G15" s="2">
        <v>2007</v>
      </c>
      <c r="H15" s="2">
        <v>2008</v>
      </c>
      <c r="I15" s="2">
        <v>2009</v>
      </c>
      <c r="J15" s="2">
        <v>2010</v>
      </c>
      <c r="K15" s="2">
        <v>2011</v>
      </c>
      <c r="L15" s="2">
        <v>2012</v>
      </c>
      <c r="M15" s="2">
        <v>2013</v>
      </c>
      <c r="N15" s="2">
        <v>2014</v>
      </c>
      <c r="O15" s="2">
        <v>2015</v>
      </c>
      <c r="P15" s="2">
        <v>2016</v>
      </c>
      <c r="Q15" s="2">
        <v>2017</v>
      </c>
      <c r="R15" s="2">
        <v>2018</v>
      </c>
      <c r="S15" s="2">
        <v>2019</v>
      </c>
      <c r="T15" s="2">
        <v>2020</v>
      </c>
      <c r="U15" s="2">
        <v>2021</v>
      </c>
    </row>
    <row r="16" spans="1:21" x14ac:dyDescent="0.3">
      <c r="A16" s="4" t="s">
        <v>1</v>
      </c>
      <c r="B16" s="23">
        <f>B4/Population!C4</f>
        <v>393.37944260493498</v>
      </c>
      <c r="C16" s="23">
        <f>C4/Population!D4</f>
        <v>442.58043990489551</v>
      </c>
      <c r="D16" s="23">
        <f>D4/Population!E4</f>
        <v>509.46186082132806</v>
      </c>
      <c r="E16" s="23">
        <f>E4/Population!F4</f>
        <v>501.2077505870833</v>
      </c>
      <c r="F16" s="23">
        <f>F4/Population!G4</f>
        <v>453.46176868575543</v>
      </c>
      <c r="G16" s="23">
        <f>G4/Population!H4</f>
        <v>439.16529581928978</v>
      </c>
      <c r="H16" s="23">
        <f>H4/Population!I4</f>
        <v>480.03429013169114</v>
      </c>
      <c r="I16" s="23">
        <f>I4/Population!J4</f>
        <v>484.1690030767387</v>
      </c>
      <c r="J16" s="23">
        <f>J4/Population!K4</f>
        <v>477.09128956175164</v>
      </c>
      <c r="K16" s="23">
        <f>K4/Population!L4</f>
        <v>466.57908138151356</v>
      </c>
      <c r="L16" s="23">
        <f>L4/Population!M4</f>
        <v>482.22538656060692</v>
      </c>
      <c r="M16" s="23">
        <f>M4/Population!N4</f>
        <v>501.71058838887308</v>
      </c>
      <c r="N16" s="19">
        <f>N4/Population!O4</f>
        <v>515.6118504053378</v>
      </c>
      <c r="O16" s="19">
        <f>O4/Population!P4</f>
        <v>522.78298188929182</v>
      </c>
      <c r="P16" s="19">
        <f>P4/Population!Q4</f>
        <v>515.29800600546025</v>
      </c>
      <c r="Q16" s="19">
        <f>Q4/Population!R4</f>
        <v>521.72623332787896</v>
      </c>
      <c r="R16" s="19">
        <f>R4/Population!S4</f>
        <v>517.56631539937541</v>
      </c>
      <c r="S16" s="19">
        <f>S4/Population!T4</f>
        <v>511.82450875272701</v>
      </c>
      <c r="T16" s="19">
        <f>T4/Population!U4</f>
        <v>514.65380504885684</v>
      </c>
      <c r="U16" s="19">
        <f>U4/Population!V4</f>
        <v>511.52354018162993</v>
      </c>
    </row>
    <row r="17" spans="1:21" x14ac:dyDescent="0.3">
      <c r="A17" s="3" t="s">
        <v>2</v>
      </c>
      <c r="B17" s="23">
        <f>B5/Population!C5</f>
        <v>144.09582654042242</v>
      </c>
      <c r="C17" s="23">
        <f>C5/Population!D5</f>
        <v>150.65663463081404</v>
      </c>
      <c r="D17" s="23">
        <f>D5/Population!E5</f>
        <v>150.70060008451895</v>
      </c>
      <c r="E17" s="23">
        <f>E5/Population!F5</f>
        <v>159.78949131056359</v>
      </c>
      <c r="F17" s="23">
        <f>F5/Population!G5</f>
        <v>161.87572521599665</v>
      </c>
      <c r="G17" s="23">
        <f>G5/Population!H5</f>
        <v>163.58717826290803</v>
      </c>
      <c r="H17" s="23">
        <f>H5/Population!I5</f>
        <v>164.54787220941614</v>
      </c>
      <c r="I17" s="23">
        <f>I5/Population!J5</f>
        <v>169.69071034684785</v>
      </c>
      <c r="J17" s="23">
        <f>J5/Population!K5</f>
        <v>189.1085429766766</v>
      </c>
      <c r="K17" s="23">
        <f>K5/Population!L5</f>
        <v>176.6343414977888</v>
      </c>
      <c r="L17" s="23">
        <f>L5/Population!M5</f>
        <v>178.45225307979567</v>
      </c>
      <c r="M17" s="23">
        <f>M5/Population!N5</f>
        <v>212.10292110311411</v>
      </c>
      <c r="N17" s="19">
        <f>N5/Population!O5</f>
        <v>208.80610823898957</v>
      </c>
      <c r="O17" s="19">
        <f>O5/Population!P5</f>
        <v>209.11270857852449</v>
      </c>
      <c r="P17" s="19">
        <f>P5/Population!Q5</f>
        <v>219.7644782092481</v>
      </c>
      <c r="Q17" s="19">
        <f>Q5/Population!R5</f>
        <v>224.99081898044361</v>
      </c>
      <c r="R17" s="19">
        <f>R5/Population!S5</f>
        <v>210.5035742607908</v>
      </c>
      <c r="S17" s="19">
        <f>S5/Population!T5</f>
        <v>216.95588947579355</v>
      </c>
      <c r="T17" s="19">
        <f>T5/Population!U5</f>
        <v>227.15066951056838</v>
      </c>
      <c r="U17" s="19">
        <f>U5/Population!V5</f>
        <v>229.26156281184416</v>
      </c>
    </row>
    <row r="18" spans="1:21" x14ac:dyDescent="0.3">
      <c r="A18" s="3" t="s">
        <v>3</v>
      </c>
      <c r="B18" s="23">
        <f>B6/Population!C6</f>
        <v>180.6468788273543</v>
      </c>
      <c r="C18" s="23">
        <f>C6/Population!D6</f>
        <v>185.60699320973109</v>
      </c>
      <c r="D18" s="23">
        <f>D6/Population!E6</f>
        <v>193.88531443192562</v>
      </c>
      <c r="E18" s="23">
        <f>E6/Population!F6</f>
        <v>174.07096306781347</v>
      </c>
      <c r="F18" s="23">
        <f>F6/Population!G6</f>
        <v>189.78135780206921</v>
      </c>
      <c r="G18" s="23">
        <f>G6/Population!H6</f>
        <v>187.13648427501417</v>
      </c>
      <c r="H18" s="23">
        <f>H6/Population!I6</f>
        <v>188.33647128233261</v>
      </c>
      <c r="I18" s="23">
        <f>I6/Population!J6</f>
        <v>191.41091241617556</v>
      </c>
      <c r="J18" s="23">
        <f>J6/Population!K6</f>
        <v>204.54122678145092</v>
      </c>
      <c r="K18" s="23">
        <f>K6/Population!L6</f>
        <v>211.55309310290167</v>
      </c>
      <c r="L18" s="23">
        <f>L6/Population!M6</f>
        <v>217.06798764964989</v>
      </c>
      <c r="M18" s="23">
        <f>M6/Population!N6</f>
        <v>223.00407370687083</v>
      </c>
      <c r="N18" s="19">
        <f>N6/Population!O6</f>
        <v>219.98503188561153</v>
      </c>
      <c r="O18" s="19">
        <f>O6/Population!P6</f>
        <v>223.35936605114148</v>
      </c>
      <c r="P18" s="19">
        <f>P6/Population!Q6</f>
        <v>225.64315261708484</v>
      </c>
      <c r="Q18" s="19">
        <f>Q6/Population!R6</f>
        <v>232.71509093015175</v>
      </c>
      <c r="R18" s="19">
        <f>R6/Population!S6</f>
        <v>227.84190051338729</v>
      </c>
      <c r="S18" s="19">
        <f>S6/Population!T6</f>
        <v>233.94758752817432</v>
      </c>
      <c r="T18" s="19">
        <f>T6/Population!U6</f>
        <v>236.77408252841784</v>
      </c>
      <c r="U18" s="19">
        <f>U6/Population!V6</f>
        <v>245.2144808844094</v>
      </c>
    </row>
    <row r="19" spans="1:21" x14ac:dyDescent="0.3">
      <c r="A19" s="3" t="s">
        <v>4</v>
      </c>
      <c r="B19" s="23">
        <f>B7/Population!C7</f>
        <v>151.31183703461789</v>
      </c>
      <c r="C19" s="23">
        <f>C7/Population!D7</f>
        <v>147.64093748302224</v>
      </c>
      <c r="D19" s="23">
        <f>D7/Population!E7</f>
        <v>147.76037873128521</v>
      </c>
      <c r="E19" s="23">
        <f>E7/Population!F7</f>
        <v>153.95211084749718</v>
      </c>
      <c r="F19" s="23">
        <f>F7/Population!G7</f>
        <v>155.81065343233357</v>
      </c>
      <c r="G19" s="23">
        <f>G7/Population!H7</f>
        <v>158.70636441730966</v>
      </c>
      <c r="H19" s="23">
        <f>H7/Population!I7</f>
        <v>161.96097684647813</v>
      </c>
      <c r="I19" s="23">
        <f>I7/Population!J7</f>
        <v>165.94984798193363</v>
      </c>
      <c r="J19" s="23">
        <f>J7/Population!K7</f>
        <v>168.37312106135988</v>
      </c>
      <c r="K19" s="23">
        <f>K7/Population!L7</f>
        <v>170.42650767105903</v>
      </c>
      <c r="L19" s="23">
        <f>L7/Population!M7</f>
        <v>179.94961310312343</v>
      </c>
      <c r="M19" s="23">
        <f>M7/Population!N7</f>
        <v>183.42042941210744</v>
      </c>
      <c r="N19" s="19">
        <f>N7/Population!O7</f>
        <v>188.11698189878095</v>
      </c>
      <c r="O19" s="19">
        <f>O7/Population!P7</f>
        <v>193.04456371915796</v>
      </c>
      <c r="P19" s="19">
        <f>P7/Population!Q7</f>
        <v>194.32053212046608</v>
      </c>
      <c r="Q19" s="19">
        <f>Q7/Population!R7</f>
        <v>198.09114519791305</v>
      </c>
      <c r="R19" s="19">
        <f>R7/Population!S7</f>
        <v>200.29833457423047</v>
      </c>
      <c r="S19" s="19">
        <f>S7/Population!T7</f>
        <v>201.59600565317359</v>
      </c>
      <c r="T19" s="19">
        <f>T7/Population!U7</f>
        <v>202.89039264939186</v>
      </c>
      <c r="U19" s="19">
        <f>U7/Population!V7</f>
        <v>201.48561802954711</v>
      </c>
    </row>
    <row r="20" spans="1:21" x14ac:dyDescent="0.3">
      <c r="A20" s="3" t="s">
        <v>5</v>
      </c>
      <c r="B20" s="23">
        <f>B8/Population!C8</f>
        <v>148.31751772197524</v>
      </c>
      <c r="C20" s="23">
        <f>C8/Population!D8</f>
        <v>143.24052459042417</v>
      </c>
      <c r="D20" s="23">
        <f>D8/Population!E8</f>
        <v>158.3005031008733</v>
      </c>
      <c r="E20" s="23">
        <f>E8/Population!F8</f>
        <v>167.32846715328466</v>
      </c>
      <c r="F20" s="23">
        <f>F8/Population!G8</f>
        <v>168.52648447515713</v>
      </c>
      <c r="G20" s="23">
        <f>G8/Population!H8</f>
        <v>167.89895821563178</v>
      </c>
      <c r="H20" s="23">
        <f>H8/Population!I8</f>
        <v>146.86428310425489</v>
      </c>
      <c r="I20" s="23">
        <f>I8/Population!J8</f>
        <v>177.13643894384464</v>
      </c>
      <c r="J20" s="23">
        <f>J8/Population!K8</f>
        <v>171.35071531845759</v>
      </c>
      <c r="K20" s="23">
        <f>K8/Population!L8</f>
        <v>184.95841317716818</v>
      </c>
      <c r="L20" s="23">
        <f>L8/Population!M8</f>
        <v>189.68724161269193</v>
      </c>
      <c r="M20" s="23">
        <f>M8/Population!N8</f>
        <v>191.7157400882638</v>
      </c>
      <c r="N20" s="19">
        <f>N8/Population!O8</f>
        <v>197.62954867483248</v>
      </c>
      <c r="O20" s="19">
        <f>O8/Population!P8</f>
        <v>199.71012447840309</v>
      </c>
      <c r="P20" s="19">
        <f>P8/Population!Q8</f>
        <v>203.24277516152995</v>
      </c>
      <c r="Q20" s="19">
        <f>Q8/Population!R8</f>
        <v>198.45855554860375</v>
      </c>
      <c r="R20" s="19">
        <f>R8/Population!S8</f>
        <v>200.34797163432165</v>
      </c>
      <c r="S20" s="19">
        <f>S8/Population!T8</f>
        <v>199.43891515890257</v>
      </c>
      <c r="T20" s="19">
        <f>T8/Population!U8</f>
        <v>215.19015137825005</v>
      </c>
      <c r="U20" s="19">
        <f>U8/Population!V8</f>
        <v>219.44512434524094</v>
      </c>
    </row>
    <row r="21" spans="1:21" x14ac:dyDescent="0.3">
      <c r="A21" s="3" t="s">
        <v>6</v>
      </c>
      <c r="B21" s="23">
        <f>B9/Population!C9</f>
        <v>216.0552237428879</v>
      </c>
      <c r="C21" s="23">
        <f>C9/Population!D9</f>
        <v>211.38441159170705</v>
      </c>
      <c r="D21" s="23">
        <f>D9/Population!E9</f>
        <v>214.17440885928031</v>
      </c>
      <c r="E21" s="23">
        <f>E9/Population!F9</f>
        <v>205.72664569651712</v>
      </c>
      <c r="F21" s="23">
        <f>F9/Population!G9</f>
        <v>181.67058917527299</v>
      </c>
      <c r="G21" s="23">
        <f>G9/Population!H9</f>
        <v>162.50943986791594</v>
      </c>
      <c r="H21" s="23">
        <f>H9/Population!I9</f>
        <v>224.30648469492809</v>
      </c>
      <c r="I21" s="23">
        <f>I9/Population!J9</f>
        <v>240.85446055515791</v>
      </c>
      <c r="J21" s="23">
        <f>J9/Population!K9</f>
        <v>246.00304843133941</v>
      </c>
      <c r="K21" s="23">
        <f>K9/Population!L9</f>
        <v>275.13487024157547</v>
      </c>
      <c r="L21" s="23">
        <f>L9/Population!M9</f>
        <v>284.35791026108711</v>
      </c>
      <c r="M21" s="23">
        <f>M9/Population!N9</f>
        <v>297.82536708718067</v>
      </c>
      <c r="N21" s="19">
        <f>N9/Population!O9</f>
        <v>297.24162617761715</v>
      </c>
      <c r="O21" s="19">
        <f>O9/Population!P9</f>
        <v>307.65874899649407</v>
      </c>
      <c r="P21" s="19">
        <f>P9/Population!Q9</f>
        <v>312.66854761761584</v>
      </c>
      <c r="Q21" s="19">
        <f>Q9/Population!R9</f>
        <v>311.10482291287502</v>
      </c>
      <c r="R21" s="19">
        <f>R9/Population!S9</f>
        <v>316.34578695948261</v>
      </c>
      <c r="S21" s="19">
        <f>S9/Population!T9</f>
        <v>307.68957561633152</v>
      </c>
      <c r="T21" s="19">
        <f>T9/Population!U9</f>
        <v>326.24116204816897</v>
      </c>
      <c r="U21" s="19">
        <f>U9/Population!V9</f>
        <v>331.65411573330158</v>
      </c>
    </row>
    <row r="22" spans="1:21" s="28" customFormat="1" x14ac:dyDescent="0.3">
      <c r="A22" s="3" t="s">
        <v>7</v>
      </c>
      <c r="B22" s="46">
        <f t="shared" ref="B22:N22" si="4">SUM(B16:B21)</f>
        <v>1233.8067264721926</v>
      </c>
      <c r="C22" s="46">
        <f t="shared" si="4"/>
        <v>1281.109941410594</v>
      </c>
      <c r="D22" s="46">
        <f t="shared" si="4"/>
        <v>1374.2830660292113</v>
      </c>
      <c r="E22" s="46">
        <f t="shared" si="4"/>
        <v>1362.0754286627594</v>
      </c>
      <c r="F22" s="46">
        <f t="shared" si="4"/>
        <v>1311.126578786585</v>
      </c>
      <c r="G22" s="46">
        <f t="shared" si="4"/>
        <v>1279.0037208580693</v>
      </c>
      <c r="H22" s="46">
        <f t="shared" si="4"/>
        <v>1366.050378269101</v>
      </c>
      <c r="I22" s="46">
        <f t="shared" si="4"/>
        <v>1429.2113733206982</v>
      </c>
      <c r="J22" s="46">
        <f t="shared" si="4"/>
        <v>1456.4679441310361</v>
      </c>
      <c r="K22" s="46">
        <f t="shared" si="4"/>
        <v>1485.2863070720068</v>
      </c>
      <c r="L22" s="46">
        <f t="shared" si="4"/>
        <v>1531.740392266955</v>
      </c>
      <c r="M22" s="46">
        <f t="shared" si="4"/>
        <v>1609.7791197864099</v>
      </c>
      <c r="N22" s="46">
        <f t="shared" si="4"/>
        <v>1627.3911472811697</v>
      </c>
      <c r="O22" s="46">
        <f>SUM(O16:O21)</f>
        <v>1655.6684937130128</v>
      </c>
      <c r="P22" s="46">
        <f>SUM(P16:P21)</f>
        <v>1670.9374917314049</v>
      </c>
      <c r="Q22" s="46">
        <f>SUM(Q16:Q21)</f>
        <v>1687.0866668978661</v>
      </c>
      <c r="R22" s="46">
        <f>SUM(R16:R21)</f>
        <v>1672.9038833415884</v>
      </c>
      <c r="S22" s="46">
        <f>SUM(S16:S21)</f>
        <v>1671.4524821851023</v>
      </c>
      <c r="T22" s="46">
        <f t="shared" ref="T22:U22" si="5">SUM(T16:T21)</f>
        <v>1722.9002631636538</v>
      </c>
      <c r="U22" s="46">
        <f t="shared" si="5"/>
        <v>1738.5844419859729</v>
      </c>
    </row>
    <row r="25" spans="1:21" x14ac:dyDescent="0.3">
      <c r="B25" s="55" t="s">
        <v>84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x14ac:dyDescent="0.3">
      <c r="B26" s="2">
        <v>2002</v>
      </c>
      <c r="C26" s="2">
        <v>2003</v>
      </c>
      <c r="D26" s="2">
        <v>2004</v>
      </c>
      <c r="E26" s="2">
        <v>2005</v>
      </c>
      <c r="F26" s="2">
        <v>2006</v>
      </c>
      <c r="G26" s="2">
        <v>2007</v>
      </c>
      <c r="H26" s="2">
        <v>2008</v>
      </c>
      <c r="I26" s="2">
        <v>2009</v>
      </c>
      <c r="J26" s="2">
        <v>2010</v>
      </c>
      <c r="K26" s="2">
        <v>2011</v>
      </c>
      <c r="L26" s="2">
        <v>2012</v>
      </c>
      <c r="M26" s="2">
        <v>2013</v>
      </c>
      <c r="N26" s="2">
        <v>2014</v>
      </c>
      <c r="O26" s="2">
        <v>2015</v>
      </c>
      <c r="P26" s="2">
        <f>P3</f>
        <v>2016</v>
      </c>
      <c r="Q26" s="2">
        <f>Q3</f>
        <v>2017</v>
      </c>
      <c r="R26" s="2">
        <f>R3</f>
        <v>2018</v>
      </c>
      <c r="S26" s="2">
        <v>2019</v>
      </c>
      <c r="T26" s="2">
        <v>2020</v>
      </c>
      <c r="U26" s="2">
        <v>2021</v>
      </c>
    </row>
    <row r="27" spans="1:21" x14ac:dyDescent="0.3">
      <c r="B27" s="35">
        <f>B10/ROT!B10</f>
        <v>0.72340319293485678</v>
      </c>
      <c r="C27" s="35">
        <f>C10/ROT!C10</f>
        <v>0.70036319402809133</v>
      </c>
      <c r="D27" s="35">
        <f>D10/ROT!D10</f>
        <v>0.69506467944633277</v>
      </c>
      <c r="E27" s="35">
        <f>E10/ROT!E10</f>
        <v>0.68443725700280666</v>
      </c>
      <c r="F27" s="35">
        <f>F10/ROT!F10</f>
        <v>0.65091117724369463</v>
      </c>
      <c r="G27" s="35">
        <f>G10/ROT!G10</f>
        <v>0.62718322114631431</v>
      </c>
      <c r="H27" s="35">
        <f>H10/ROT!H10</f>
        <v>0.63869509545014425</v>
      </c>
      <c r="I27" s="35">
        <f>I10/ROT!I10</f>
        <v>0.65014700738340425</v>
      </c>
      <c r="J27" s="35">
        <f>J10/ROT!J10</f>
        <v>0.64807696365617207</v>
      </c>
      <c r="K27" s="35">
        <f>K10/ROT!K10</f>
        <v>0.65324016799582152</v>
      </c>
      <c r="L27" s="35">
        <f>L10/ROT!L10</f>
        <v>0.65386146017838798</v>
      </c>
      <c r="M27" s="35">
        <f>M10/ROT!M10</f>
        <v>0.65616318876172441</v>
      </c>
      <c r="N27" s="35">
        <f>N10/ROT!N10</f>
        <v>0.64151948779347423</v>
      </c>
      <c r="O27" s="35">
        <f>O10/ROT!O10</f>
        <v>0.65073698356302689</v>
      </c>
      <c r="P27" s="35">
        <f>P10/ROT!P10</f>
        <v>0.63670979879217604</v>
      </c>
      <c r="Q27" s="35">
        <f>Q10/ROT!Q10</f>
        <v>0.6364258320735694</v>
      </c>
      <c r="R27" s="35">
        <f>R10/ROT!R10</f>
        <v>0.63139162312910269</v>
      </c>
      <c r="S27" s="35">
        <f>S10/ROT!S10</f>
        <v>0.62560606335854052</v>
      </c>
      <c r="T27" s="35">
        <f>T10/ROT!T10</f>
        <v>0.62836512841947412</v>
      </c>
      <c r="U27" s="35">
        <f>U10/ROT!U10</f>
        <v>0.62982852954273738</v>
      </c>
    </row>
    <row r="28" spans="1:21" x14ac:dyDescent="0.3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21" x14ac:dyDescent="0.3">
      <c r="B29" s="55" t="s">
        <v>106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1" x14ac:dyDescent="0.3">
      <c r="B30" s="2">
        <v>2002</v>
      </c>
      <c r="C30" s="2">
        <v>2003</v>
      </c>
      <c r="D30" s="2">
        <v>2004</v>
      </c>
      <c r="E30" s="2">
        <v>2005</v>
      </c>
      <c r="F30" s="2">
        <v>2006</v>
      </c>
      <c r="G30" s="2">
        <v>2007</v>
      </c>
      <c r="H30" s="2">
        <v>2008</v>
      </c>
      <c r="I30" s="2">
        <v>2009</v>
      </c>
      <c r="J30" s="2">
        <v>2010</v>
      </c>
      <c r="K30" s="2">
        <v>2011</v>
      </c>
      <c r="L30" s="2">
        <v>2012</v>
      </c>
      <c r="M30" s="2">
        <v>2013</v>
      </c>
      <c r="N30" s="2">
        <v>2014</v>
      </c>
      <c r="O30" s="2">
        <v>2015</v>
      </c>
      <c r="P30" s="2">
        <f>P3</f>
        <v>2016</v>
      </c>
      <c r="Q30" s="2">
        <f>Q3</f>
        <v>2017</v>
      </c>
      <c r="R30" s="2">
        <f>R3</f>
        <v>2018</v>
      </c>
      <c r="S30" s="2">
        <v>2019</v>
      </c>
      <c r="T30" s="2">
        <v>2020</v>
      </c>
      <c r="U30" s="2">
        <v>2021</v>
      </c>
    </row>
    <row r="31" spans="1:21" x14ac:dyDescent="0.3">
      <c r="B31" s="26">
        <f>B10/Recettes!B10</f>
        <v>0.69910723119229023</v>
      </c>
      <c r="C31" s="26">
        <f>C10/Recettes!C10</f>
        <v>0.67976831238873658</v>
      </c>
      <c r="D31" s="26">
        <f>D10/Recettes!D10</f>
        <v>0.68247027705393359</v>
      </c>
      <c r="E31" s="26">
        <f>E10/Recettes!E10</f>
        <v>0.67760815023197185</v>
      </c>
      <c r="F31" s="26">
        <f>F10/Recettes!F10</f>
        <v>0.64433953676472966</v>
      </c>
      <c r="G31" s="26">
        <f>G10/Recettes!G10</f>
        <v>0.62028364488138632</v>
      </c>
      <c r="H31" s="26">
        <f>H10/Recettes!H10</f>
        <v>0.63293785591192997</v>
      </c>
      <c r="I31" s="26">
        <f>I10/Recettes!I10</f>
        <v>0.6451659712423079</v>
      </c>
      <c r="J31" s="26">
        <f>J10/Recettes!J10</f>
        <v>0.63991981137360043</v>
      </c>
      <c r="K31" s="26">
        <f>K10/Recettes!K10</f>
        <v>0.64652965771157345</v>
      </c>
      <c r="L31" s="26">
        <f>L10/Recettes!L10</f>
        <v>0.65026136234545995</v>
      </c>
      <c r="M31" s="26">
        <f>M10/Recettes!M10</f>
        <v>0.65215977756314392</v>
      </c>
      <c r="N31" s="26">
        <f>N10/Recettes!N10</f>
        <v>0.63566836584037767</v>
      </c>
      <c r="O31" s="26">
        <f>O10/Recettes!O10</f>
        <v>0.64778814078318459</v>
      </c>
      <c r="P31" s="26">
        <f>P10/Recettes!P10</f>
        <v>0.63422772477375822</v>
      </c>
      <c r="Q31" s="26">
        <f>Q10/Recettes!Q10</f>
        <v>0.63379599732209557</v>
      </c>
      <c r="R31" s="26">
        <f>R10/Recettes!R10</f>
        <v>0.62880479913372556</v>
      </c>
      <c r="S31" s="26">
        <f>S10/Recettes!S10</f>
        <v>0.62275051264653436</v>
      </c>
      <c r="T31" s="26">
        <f>T10/Recettes!T10</f>
        <v>0.62560774363875937</v>
      </c>
      <c r="U31" s="26">
        <f>U10/Recettes!U10</f>
        <v>0.63030095986606294</v>
      </c>
    </row>
  </sheetData>
  <mergeCells count="4">
    <mergeCell ref="B2:U2"/>
    <mergeCell ref="B14:U14"/>
    <mergeCell ref="B25:U25"/>
    <mergeCell ref="B29:U29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U30"/>
  <sheetViews>
    <sheetView zoomScale="80" zoomScaleNormal="80" workbookViewId="0">
      <pane xSplit="1" topLeftCell="H1" activePane="topRight" state="frozen"/>
      <selection pane="topRight" activeCell="V1" sqref="V1:W1048576"/>
    </sheetView>
  </sheetViews>
  <sheetFormatPr baseColWidth="10" defaultRowHeight="14.4" x14ac:dyDescent="0.3"/>
  <cols>
    <col min="1" max="1" width="29.5546875" bestFit="1" customWidth="1"/>
    <col min="2" max="17" width="15.6640625" customWidth="1"/>
    <col min="18" max="21" width="13.6640625" customWidth="1"/>
  </cols>
  <sheetData>
    <row r="2" spans="1:21" x14ac:dyDescent="0.3">
      <c r="B2" s="55" t="s">
        <v>55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">
      <c r="A3" s="5"/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</row>
    <row r="4" spans="1:21" x14ac:dyDescent="0.3">
      <c r="A4" s="4" t="s">
        <v>1</v>
      </c>
      <c r="B4" s="20">
        <v>115000</v>
      </c>
      <c r="C4" s="20">
        <v>50415.28</v>
      </c>
      <c r="D4" s="20">
        <v>68000</v>
      </c>
      <c r="E4" s="20">
        <v>3151.58</v>
      </c>
      <c r="F4" s="20">
        <v>294636.90000000002</v>
      </c>
      <c r="G4" s="20">
        <v>453522.02</v>
      </c>
      <c r="H4" s="20">
        <v>499761.89</v>
      </c>
      <c r="I4" s="20">
        <v>539186.80000000005</v>
      </c>
      <c r="J4" s="20">
        <v>489401.32</v>
      </c>
      <c r="K4" s="20">
        <v>976176.59</v>
      </c>
      <c r="L4" s="20">
        <v>490910.29</v>
      </c>
      <c r="M4" s="20">
        <v>546724.43999999994</v>
      </c>
      <c r="N4" s="20">
        <v>522116.77</v>
      </c>
      <c r="O4" s="20">
        <v>518408.63</v>
      </c>
      <c r="P4" s="20">
        <v>523505.11</v>
      </c>
      <c r="Q4" s="20">
        <v>543118.75</v>
      </c>
      <c r="R4" s="20">
        <v>547724.52</v>
      </c>
      <c r="S4" s="20">
        <v>558725.06000000006</v>
      </c>
      <c r="T4" s="20">
        <v>565785.17000000004</v>
      </c>
      <c r="U4" s="20">
        <v>568502.06999999995</v>
      </c>
    </row>
    <row r="5" spans="1:21" x14ac:dyDescent="0.3">
      <c r="A5" s="3" t="s">
        <v>2</v>
      </c>
      <c r="B5" s="20">
        <v>224958</v>
      </c>
      <c r="C5" s="20">
        <v>44106.78</v>
      </c>
      <c r="D5" s="20">
        <v>26942.48</v>
      </c>
      <c r="E5" s="20">
        <v>3465.68</v>
      </c>
      <c r="F5" s="20">
        <v>5962.04</v>
      </c>
      <c r="G5" s="20">
        <v>5754.99</v>
      </c>
      <c r="H5" s="20">
        <v>1908.99</v>
      </c>
      <c r="I5" s="20">
        <v>6961.49</v>
      </c>
      <c r="J5" s="20">
        <v>22793.89</v>
      </c>
      <c r="K5" s="20">
        <v>8847.06</v>
      </c>
      <c r="L5" s="20">
        <v>10425.06</v>
      </c>
      <c r="M5" s="20">
        <v>1329.07</v>
      </c>
      <c r="N5" s="20">
        <v>2156.1</v>
      </c>
      <c r="O5" s="20">
        <v>1197.54</v>
      </c>
      <c r="P5" s="20">
        <v>943.91</v>
      </c>
      <c r="Q5" s="20">
        <v>1095.47</v>
      </c>
      <c r="R5" s="20">
        <v>269.94</v>
      </c>
      <c r="S5" s="20">
        <v>0</v>
      </c>
      <c r="T5" s="20">
        <v>0</v>
      </c>
      <c r="U5" s="20">
        <v>0</v>
      </c>
    </row>
    <row r="6" spans="1:21" x14ac:dyDescent="0.3">
      <c r="A6" s="3" t="s">
        <v>3</v>
      </c>
      <c r="B6" s="20">
        <v>70388.95</v>
      </c>
      <c r="C6" s="20">
        <v>30088.81</v>
      </c>
      <c r="D6" s="20">
        <v>246687.4</v>
      </c>
      <c r="E6" s="20">
        <v>17788.080000000002</v>
      </c>
      <c r="F6" s="20">
        <v>128722.7</v>
      </c>
      <c r="G6" s="20">
        <v>146928.32000000001</v>
      </c>
      <c r="H6" s="20">
        <v>152855.06</v>
      </c>
      <c r="I6" s="20">
        <v>140069.56</v>
      </c>
      <c r="J6" s="20">
        <v>126786.9</v>
      </c>
      <c r="K6" s="20">
        <v>173254.34</v>
      </c>
      <c r="L6" s="20">
        <v>8052.63</v>
      </c>
      <c r="M6" s="20">
        <v>135554.41</v>
      </c>
      <c r="N6" s="20">
        <v>272418.93</v>
      </c>
      <c r="O6" s="20">
        <v>253624.69</v>
      </c>
      <c r="P6" s="20">
        <v>138634.37</v>
      </c>
      <c r="Q6" s="20">
        <v>1.55</v>
      </c>
      <c r="R6" s="20">
        <v>145102.63</v>
      </c>
      <c r="S6" s="20">
        <v>148016.88</v>
      </c>
      <c r="T6" s="20">
        <v>149677.32999999999</v>
      </c>
      <c r="U6" s="20">
        <v>150535.79</v>
      </c>
    </row>
    <row r="7" spans="1:21" x14ac:dyDescent="0.3">
      <c r="A7" s="3" t="s">
        <v>4</v>
      </c>
      <c r="B7" s="20">
        <v>37465.129999999997</v>
      </c>
      <c r="C7" s="20">
        <v>63944.33</v>
      </c>
      <c r="D7" s="20">
        <v>67341.39</v>
      </c>
      <c r="E7" s="20">
        <v>51056.23</v>
      </c>
      <c r="F7" s="20">
        <v>89001.64</v>
      </c>
      <c r="G7" s="20">
        <v>135484.04</v>
      </c>
      <c r="H7" s="20">
        <v>153312.54</v>
      </c>
      <c r="I7" s="20">
        <v>97887.32</v>
      </c>
      <c r="J7" s="20">
        <v>104918.79</v>
      </c>
      <c r="K7" s="20">
        <v>95443.37</v>
      </c>
      <c r="L7" s="20">
        <v>91320.31</v>
      </c>
      <c r="M7" s="20">
        <v>69214.080000000002</v>
      </c>
      <c r="N7" s="20">
        <v>66178.06</v>
      </c>
      <c r="O7" s="20">
        <v>60240.97</v>
      </c>
      <c r="P7" s="20">
        <v>60109.61</v>
      </c>
      <c r="Q7" s="20">
        <v>60753.68</v>
      </c>
      <c r="R7" s="20">
        <v>61747.77</v>
      </c>
      <c r="S7" s="20">
        <v>62986.9</v>
      </c>
      <c r="T7" s="20">
        <v>63811.15</v>
      </c>
      <c r="U7" s="20">
        <v>64331.75</v>
      </c>
    </row>
    <row r="8" spans="1:21" x14ac:dyDescent="0.3">
      <c r="A8" s="3" t="s">
        <v>5</v>
      </c>
      <c r="B8" s="20">
        <v>18163.55</v>
      </c>
      <c r="C8" s="20">
        <v>18901.63</v>
      </c>
      <c r="D8" s="20">
        <v>16725.47</v>
      </c>
      <c r="E8" s="20">
        <v>23190.39</v>
      </c>
      <c r="F8" s="20">
        <v>36598.239999999998</v>
      </c>
      <c r="G8" s="20">
        <v>31442.19</v>
      </c>
      <c r="H8" s="20">
        <v>68738.38</v>
      </c>
      <c r="I8" s="20">
        <v>83856.47</v>
      </c>
      <c r="J8" s="20">
        <v>60102.96</v>
      </c>
      <c r="K8" s="20">
        <v>62780.480000000003</v>
      </c>
      <c r="L8" s="20">
        <v>68721.899999999994</v>
      </c>
      <c r="M8" s="20">
        <v>28296.14</v>
      </c>
      <c r="N8" s="20">
        <v>18215.57</v>
      </c>
      <c r="O8" s="20">
        <v>7271.36</v>
      </c>
      <c r="P8" s="20">
        <v>2669.94</v>
      </c>
      <c r="Q8" s="20">
        <v>252.34</v>
      </c>
      <c r="R8" s="20">
        <v>316.01</v>
      </c>
      <c r="S8" s="20">
        <v>301.76</v>
      </c>
      <c r="T8" s="20">
        <v>1879.51</v>
      </c>
      <c r="U8" s="20">
        <v>499.88</v>
      </c>
    </row>
    <row r="9" spans="1:21" x14ac:dyDescent="0.3">
      <c r="A9" s="3" t="s">
        <v>6</v>
      </c>
      <c r="B9" s="20">
        <v>45805.41</v>
      </c>
      <c r="C9" s="20">
        <v>56834.95</v>
      </c>
      <c r="D9" s="20">
        <v>12882.83</v>
      </c>
      <c r="E9" s="20">
        <v>31359.22</v>
      </c>
      <c r="F9" s="20">
        <v>7166.71</v>
      </c>
      <c r="G9" s="20">
        <v>108264.78</v>
      </c>
      <c r="H9" s="20">
        <v>129124.47</v>
      </c>
      <c r="I9" s="20">
        <v>92245.64</v>
      </c>
      <c r="J9" s="20">
        <v>79503.62</v>
      </c>
      <c r="K9" s="20">
        <v>72714.53</v>
      </c>
      <c r="L9" s="20">
        <v>93804.26</v>
      </c>
      <c r="M9" s="20">
        <v>81140.240000000005</v>
      </c>
      <c r="N9" s="20">
        <v>81537.86</v>
      </c>
      <c r="O9" s="20">
        <v>78266.759999999995</v>
      </c>
      <c r="P9" s="20">
        <v>77514.47</v>
      </c>
      <c r="Q9" s="20">
        <v>78160.86</v>
      </c>
      <c r="R9" s="20">
        <v>79440.97</v>
      </c>
      <c r="S9" s="20">
        <v>81036.460000000006</v>
      </c>
      <c r="T9" s="20">
        <v>82553.77</v>
      </c>
      <c r="U9" s="20">
        <v>83157.55</v>
      </c>
    </row>
    <row r="10" spans="1:21" s="28" customFormat="1" x14ac:dyDescent="0.3">
      <c r="A10" s="3" t="s">
        <v>7</v>
      </c>
      <c r="B10" s="46">
        <f t="shared" ref="B10:N10" si="0">SUM(B4:B9)</f>
        <v>511781.04000000004</v>
      </c>
      <c r="C10" s="46">
        <f t="shared" si="0"/>
        <v>264291.78000000003</v>
      </c>
      <c r="D10" s="46">
        <f t="shared" si="0"/>
        <v>438579.57</v>
      </c>
      <c r="E10" s="46">
        <f t="shared" si="0"/>
        <v>130011.18000000001</v>
      </c>
      <c r="F10" s="46">
        <f t="shared" si="0"/>
        <v>562088.23</v>
      </c>
      <c r="G10" s="46">
        <f t="shared" si="0"/>
        <v>881396.34000000008</v>
      </c>
      <c r="H10" s="46">
        <f t="shared" si="0"/>
        <v>1005701.33</v>
      </c>
      <c r="I10" s="46">
        <f t="shared" si="0"/>
        <v>960207.28000000014</v>
      </c>
      <c r="J10" s="46">
        <f t="shared" si="0"/>
        <v>883507.48</v>
      </c>
      <c r="K10" s="46">
        <f t="shared" si="0"/>
        <v>1389216.3699999999</v>
      </c>
      <c r="L10" s="46">
        <f t="shared" si="0"/>
        <v>763234.45000000007</v>
      </c>
      <c r="M10" s="46">
        <f t="shared" si="0"/>
        <v>862258.37999999989</v>
      </c>
      <c r="N10" s="46">
        <f t="shared" si="0"/>
        <v>962623.29</v>
      </c>
      <c r="O10" s="46">
        <f>SUM(O4:O9)</f>
        <v>919009.95</v>
      </c>
      <c r="P10" s="46">
        <f>SUM(P4:P9)</f>
        <v>803377.40999999992</v>
      </c>
      <c r="Q10" s="46">
        <f>SUM(Q4:Q9)</f>
        <v>683382.65</v>
      </c>
      <c r="R10" s="46">
        <f>SUM(R4:R9)</f>
        <v>834601.84</v>
      </c>
      <c r="S10" s="46">
        <f>SUM(S4:S9)</f>
        <v>851067.06</v>
      </c>
      <c r="T10" s="46">
        <f t="shared" ref="T10:U10" si="1">SUM(T4:T9)</f>
        <v>863706.93</v>
      </c>
      <c r="U10" s="46">
        <f t="shared" si="1"/>
        <v>867027.04</v>
      </c>
    </row>
    <row r="14" spans="1:21" x14ac:dyDescent="0.3">
      <c r="B14" s="55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x14ac:dyDescent="0.3">
      <c r="A15" s="5"/>
      <c r="B15" s="2">
        <v>2002</v>
      </c>
      <c r="C15" s="2">
        <v>2003</v>
      </c>
      <c r="D15" s="2">
        <v>2004</v>
      </c>
      <c r="E15" s="2">
        <v>2005</v>
      </c>
      <c r="F15" s="2">
        <v>2006</v>
      </c>
      <c r="G15" s="2">
        <v>2007</v>
      </c>
      <c r="H15" s="2">
        <v>2008</v>
      </c>
      <c r="I15" s="2">
        <v>2009</v>
      </c>
      <c r="J15" s="2">
        <v>2010</v>
      </c>
      <c r="K15" s="2">
        <v>2011</v>
      </c>
      <c r="L15" s="2">
        <v>2012</v>
      </c>
      <c r="M15" s="2">
        <v>2013</v>
      </c>
      <c r="N15" s="2">
        <v>2014</v>
      </c>
      <c r="O15" s="2">
        <v>2015</v>
      </c>
      <c r="P15" s="2">
        <v>2016</v>
      </c>
      <c r="Q15" s="2">
        <v>2017</v>
      </c>
      <c r="R15" s="2">
        <v>2018</v>
      </c>
      <c r="S15" s="2">
        <v>2019</v>
      </c>
      <c r="T15" s="2">
        <v>2020</v>
      </c>
      <c r="U15" s="2">
        <v>2021</v>
      </c>
    </row>
    <row r="16" spans="1:21" x14ac:dyDescent="0.3">
      <c r="A16" s="4" t="s">
        <v>1</v>
      </c>
      <c r="B16" s="23">
        <f>B4/Population!C4</f>
        <v>0.54474745034508565</v>
      </c>
      <c r="C16" s="23">
        <f>C4/Population!D4</f>
        <v>0.23411726463021612</v>
      </c>
      <c r="D16" s="23">
        <f>D4/Population!E4</f>
        <v>0.31278173354676087</v>
      </c>
      <c r="E16" s="23">
        <f>E4/Population!F4</f>
        <v>1.4287566528547206E-2</v>
      </c>
      <c r="F16" s="23">
        <f>F4/Population!G4</f>
        <v>1.325431971029488</v>
      </c>
      <c r="G16" s="23">
        <f>G4/Population!H4</f>
        <v>2.0246066828865428</v>
      </c>
      <c r="H16" s="23">
        <f>H4/Population!I4</f>
        <v>2.1857929680153605</v>
      </c>
      <c r="I16" s="23">
        <f>I4/Population!J4</f>
        <v>2.3072836119800249</v>
      </c>
      <c r="J16" s="23">
        <f>J4/Population!K4</f>
        <v>2.0575529732274989</v>
      </c>
      <c r="K16" s="23">
        <f>K4/Population!L4</f>
        <v>3.9777052059393996</v>
      </c>
      <c r="L16" s="23">
        <f>L4/Population!M4</f>
        <v>1.9642540072502619</v>
      </c>
      <c r="M16" s="23">
        <f>M4/Population!N4</f>
        <v>2.1627442324124178</v>
      </c>
      <c r="N16" s="19">
        <f>N4/Population!O4</f>
        <v>2.0576922349343225</v>
      </c>
      <c r="O16" s="19">
        <f>O4/Population!P4</f>
        <v>1.991673185087288</v>
      </c>
      <c r="P16" s="19">
        <f>P4/Population!Q4</f>
        <v>1.9822755998833743</v>
      </c>
      <c r="Q16" s="19">
        <f>Q4/Population!R4</f>
        <v>2.0667484179322573</v>
      </c>
      <c r="R16" s="19">
        <f>R4/Population!S4</f>
        <v>2.06074163813537</v>
      </c>
      <c r="S16" s="19">
        <f>S4/Population!T4</f>
        <v>2.0801224860574385</v>
      </c>
      <c r="T16" s="19">
        <f>T4/Population!U4</f>
        <v>2.0744868462060242</v>
      </c>
      <c r="U16" s="19">
        <f>U4/Population!V4</f>
        <v>2.0717703459133245</v>
      </c>
    </row>
    <row r="17" spans="1:21" x14ac:dyDescent="0.3">
      <c r="A17" s="3" t="s">
        <v>2</v>
      </c>
      <c r="B17" s="23">
        <f>B5/Population!C5</f>
        <v>1.3107530954115076</v>
      </c>
      <c r="C17" s="23">
        <f>C5/Population!D5</f>
        <v>0.25277250532975726</v>
      </c>
      <c r="D17" s="23">
        <f>D5/Population!E5</f>
        <v>0.15181000140864911</v>
      </c>
      <c r="E17" s="23">
        <f>E5/Population!F5</f>
        <v>1.93539884289767E-2</v>
      </c>
      <c r="F17" s="23">
        <f>F5/Population!G5</f>
        <v>3.2747125994847935E-2</v>
      </c>
      <c r="G17" s="23">
        <f>G5/Population!H5</f>
        <v>3.1013671906576203E-2</v>
      </c>
      <c r="H17" s="23">
        <f>H5/Population!I5</f>
        <v>1.0046575515488333E-2</v>
      </c>
      <c r="I17" s="23">
        <f>I5/Population!J5</f>
        <v>3.5776823019719295E-2</v>
      </c>
      <c r="J17" s="23">
        <f>J5/Population!K5</f>
        <v>0.11420642833880301</v>
      </c>
      <c r="K17" s="23">
        <f>K5/Population!L5</f>
        <v>4.2994897215337509E-2</v>
      </c>
      <c r="L17" s="23">
        <f>L5/Population!M5</f>
        <v>4.9720564879598229E-2</v>
      </c>
      <c r="M17" s="23">
        <f>M5/Population!N5</f>
        <v>6.2643816311043861E-3</v>
      </c>
      <c r="N17" s="19">
        <f>N5/Population!O5</f>
        <v>1.0078341918535622E-2</v>
      </c>
      <c r="O17" s="19">
        <f>O5/Population!P5</f>
        <v>5.5488420799006573E-3</v>
      </c>
      <c r="P17" s="19">
        <f>P5/Population!Q5</f>
        <v>4.3270240163562432E-3</v>
      </c>
      <c r="Q17" s="19">
        <f>Q5/Population!R5</f>
        <v>4.9914793956294312E-3</v>
      </c>
      <c r="R17" s="19">
        <f>R5/Population!S5</f>
        <v>1.223246856236547E-3</v>
      </c>
      <c r="S17" s="19">
        <f>S5/Population!T5</f>
        <v>0</v>
      </c>
      <c r="T17" s="19">
        <f>T5/Population!U5</f>
        <v>0</v>
      </c>
      <c r="U17" s="19">
        <f>U5/Population!V5</f>
        <v>0</v>
      </c>
    </row>
    <row r="18" spans="1:21" x14ac:dyDescent="0.3">
      <c r="A18" s="3" t="s">
        <v>3</v>
      </c>
      <c r="B18" s="23">
        <f>B6/Population!C6</f>
        <v>0.3918595653238916</v>
      </c>
      <c r="C18" s="23">
        <f>C6/Population!D6</f>
        <v>0.16490000931675317</v>
      </c>
      <c r="D18" s="23">
        <f>D6/Population!E6</f>
        <v>1.3401242951357577</v>
      </c>
      <c r="E18" s="23">
        <f>E6/Population!F6</f>
        <v>9.610191468211092E-2</v>
      </c>
      <c r="F18" s="23">
        <f>F6/Population!G6</f>
        <v>0.68471342322934114</v>
      </c>
      <c r="G18" s="23">
        <f>G6/Population!H6</f>
        <v>0.77066235864297261</v>
      </c>
      <c r="H18" s="23">
        <f>H6/Population!I6</f>
        <v>0.79106880026497473</v>
      </c>
      <c r="I18" s="23">
        <f>I6/Population!J6</f>
        <v>0.71159093680146313</v>
      </c>
      <c r="J18" s="23">
        <f>J6/Population!K6</f>
        <v>0.62801234359985336</v>
      </c>
      <c r="K18" s="23">
        <f>K6/Population!L6</f>
        <v>0.83219737834371654</v>
      </c>
      <c r="L18" s="23">
        <f>L6/Population!M6</f>
        <v>3.7614523339078769E-2</v>
      </c>
      <c r="M18" s="23">
        <f>M6/Population!N6</f>
        <v>0.62220023592808327</v>
      </c>
      <c r="N18" s="19">
        <f>N6/Population!O6</f>
        <v>1.2373567191431765</v>
      </c>
      <c r="O18" s="19">
        <f>O6/Population!P6</f>
        <v>1.1434012424712374</v>
      </c>
      <c r="P18" s="19">
        <f>P6/Population!Q6</f>
        <v>0.6197777668496629</v>
      </c>
      <c r="Q18" s="19">
        <f>Q6/Population!R6</f>
        <v>6.9055235277869356E-6</v>
      </c>
      <c r="R18" s="19">
        <f>R6/Population!S6</f>
        <v>0.64664796427680138</v>
      </c>
      <c r="S18" s="19">
        <f>S6/Population!T6</f>
        <v>0.65416042780748662</v>
      </c>
      <c r="T18" s="19">
        <f>T6/Population!U6</f>
        <v>0.65894768122705216</v>
      </c>
      <c r="U18" s="19">
        <f>U6/Population!V6</f>
        <v>0.66196929720411957</v>
      </c>
    </row>
    <row r="19" spans="1:21" x14ac:dyDescent="0.3">
      <c r="A19" s="3" t="s">
        <v>4</v>
      </c>
      <c r="B19" s="23">
        <f>B7/Population!C7</f>
        <v>0.29132165406985783</v>
      </c>
      <c r="C19" s="23">
        <f>C7/Population!D7</f>
        <v>0.4962887966160891</v>
      </c>
      <c r="D19" s="23">
        <f>D7/Population!E7</f>
        <v>0.52402488561023441</v>
      </c>
      <c r="E19" s="23">
        <f>E7/Population!F7</f>
        <v>0.39715475866360705</v>
      </c>
      <c r="F19" s="23">
        <f>F7/Population!G7</f>
        <v>0.68694246769886236</v>
      </c>
      <c r="G19" s="23">
        <f>G7/Population!H7</f>
        <v>1.0391633557808833</v>
      </c>
      <c r="H19" s="23">
        <f>H7/Population!I7</f>
        <v>1.1707537112835238</v>
      </c>
      <c r="I19" s="23">
        <f>I7/Population!J7</f>
        <v>0.74180663544461123</v>
      </c>
      <c r="J19" s="23">
        <f>J7/Population!K7</f>
        <v>0.79088489371325188</v>
      </c>
      <c r="K19" s="23">
        <f>K7/Population!L7</f>
        <v>0.71255642241218409</v>
      </c>
      <c r="L19" s="23">
        <f>L7/Population!M7</f>
        <v>0.67208565162353906</v>
      </c>
      <c r="M19" s="23">
        <f>M7/Population!N7</f>
        <v>0.50409368991435066</v>
      </c>
      <c r="N19" s="19">
        <f>N7/Population!O7</f>
        <v>0.47935316572140491</v>
      </c>
      <c r="O19" s="19">
        <f>O7/Population!P7</f>
        <v>0.43473626857377912</v>
      </c>
      <c r="P19" s="19">
        <f>P7/Population!Q7</f>
        <v>0.43020247058486732</v>
      </c>
      <c r="Q19" s="19">
        <f>Q7/Population!R7</f>
        <v>0.43243823447765339</v>
      </c>
      <c r="R19" s="19">
        <f>R7/Population!S7</f>
        <v>0.43784360441617559</v>
      </c>
      <c r="S19" s="19">
        <f>S7/Population!T7</f>
        <v>0.44288044662883824</v>
      </c>
      <c r="T19" s="19">
        <f>T7/Population!U7</f>
        <v>0.44400866987670129</v>
      </c>
      <c r="U19" s="19">
        <f>U7/Population!V7</f>
        <v>0.44453177904614494</v>
      </c>
    </row>
    <row r="20" spans="1:21" x14ac:dyDescent="0.3">
      <c r="A20" s="3" t="s">
        <v>5</v>
      </c>
      <c r="B20" s="23">
        <f>B8/Population!C8</f>
        <v>0.14548880611958828</v>
      </c>
      <c r="C20" s="23">
        <f>C8/Population!D8</f>
        <v>0.1500319881889764</v>
      </c>
      <c r="D20" s="23">
        <f>D8/Population!E8</f>
        <v>0.13230500885963803</v>
      </c>
      <c r="E20" s="23">
        <f>E8/Population!F8</f>
        <v>0.18280012927432959</v>
      </c>
      <c r="F20" s="23">
        <f>F8/Population!G8</f>
        <v>0.28609361808573841</v>
      </c>
      <c r="G20" s="23">
        <f>G8/Population!H8</f>
        <v>0.24333988592302511</v>
      </c>
      <c r="H20" s="23">
        <f>H8/Population!I8</f>
        <v>0.52546654027856354</v>
      </c>
      <c r="I20" s="23">
        <f>I8/Population!J8</f>
        <v>0.63224915555823635</v>
      </c>
      <c r="J20" s="23">
        <f>J8/Population!K8</f>
        <v>0.44793453472253275</v>
      </c>
      <c r="K20" s="23">
        <f>K8/Population!L8</f>
        <v>0.46072006223122425</v>
      </c>
      <c r="L20" s="23">
        <f>L8/Population!M8</f>
        <v>0.50012298959318824</v>
      </c>
      <c r="M20" s="23">
        <f>M8/Population!N8</f>
        <v>0.20305076961716478</v>
      </c>
      <c r="N20" s="19">
        <f>N8/Population!O8</f>
        <v>0.12956887599049691</v>
      </c>
      <c r="O20" s="19">
        <f>O8/Population!P8</f>
        <v>5.1252960415021989E-2</v>
      </c>
      <c r="P20" s="19">
        <f>P8/Population!Q8</f>
        <v>1.8710423411680614E-2</v>
      </c>
      <c r="Q20" s="19">
        <f>Q8/Population!R8</f>
        <v>1.7542249751472051E-3</v>
      </c>
      <c r="R20" s="19">
        <f>R8/Population!S8</f>
        <v>2.1693702846865151E-3</v>
      </c>
      <c r="S20" s="19">
        <f>S8/Population!T8</f>
        <v>2.0548719450327203E-3</v>
      </c>
      <c r="T20" s="19">
        <f>T8/Population!U8</f>
        <v>1.2673360125148345E-2</v>
      </c>
      <c r="U20" s="19">
        <f>U8/Population!V8</f>
        <v>3.3698942273337061E-3</v>
      </c>
    </row>
    <row r="21" spans="1:21" x14ac:dyDescent="0.3">
      <c r="A21" s="3" t="s">
        <v>6</v>
      </c>
      <c r="B21" s="23">
        <f>B9/Population!C9</f>
        <v>0.28174940796555437</v>
      </c>
      <c r="C21" s="23">
        <f>C9/Population!D9</f>
        <v>0.34464013922661313</v>
      </c>
      <c r="D21" s="23">
        <f>D9/Population!E9</f>
        <v>7.7598995289667391E-2</v>
      </c>
      <c r="E21" s="23">
        <f>E9/Population!F9</f>
        <v>0.18824643127273602</v>
      </c>
      <c r="F21" s="23">
        <f>F9/Population!G9</f>
        <v>4.2415352291894769E-2</v>
      </c>
      <c r="G21" s="23">
        <f>G9/Population!H9</f>
        <v>0.63162771431571818</v>
      </c>
      <c r="H21" s="23">
        <f>H9/Population!I9</f>
        <v>0.73851244537988148</v>
      </c>
      <c r="I21" s="23">
        <f>I9/Population!J9</f>
        <v>0.51582289523127856</v>
      </c>
      <c r="J21" s="23">
        <f>J9/Population!K9</f>
        <v>0.43356230197466361</v>
      </c>
      <c r="K21" s="23">
        <f>K9/Population!L9</f>
        <v>0.38370568741886801</v>
      </c>
      <c r="L21" s="23">
        <f>L9/Population!M9</f>
        <v>0.48884392099640417</v>
      </c>
      <c r="M21" s="23">
        <f>M9/Population!N9</f>
        <v>0.4157669170620728</v>
      </c>
      <c r="N21" s="19">
        <f>N9/Population!O9</f>
        <v>0.41388095914886708</v>
      </c>
      <c r="O21" s="19">
        <f>O9/Population!P9</f>
        <v>0.39767674406788273</v>
      </c>
      <c r="P21" s="19">
        <f>P9/Population!Q9</f>
        <v>0.38845024755948443</v>
      </c>
      <c r="Q21" s="19">
        <f>Q9/Population!R9</f>
        <v>0.3897305922184382</v>
      </c>
      <c r="R21" s="19">
        <f>R9/Population!S9</f>
        <v>0.39488882702947214</v>
      </c>
      <c r="S21" s="19">
        <f>S9/Population!T9</f>
        <v>0.40012274785339386</v>
      </c>
      <c r="T21" s="19">
        <f>T9/Population!U9</f>
        <v>0.40676499862036347</v>
      </c>
      <c r="U21" s="19">
        <f>U9/Population!V9</f>
        <v>0.41241420182903848</v>
      </c>
    </row>
    <row r="22" spans="1:21" s="28" customFormat="1" x14ac:dyDescent="0.3">
      <c r="A22" s="3" t="s">
        <v>7</v>
      </c>
      <c r="B22" s="46">
        <f t="shared" ref="B22:N22" si="2">SUM(B16:B21)</f>
        <v>2.9659199792354851</v>
      </c>
      <c r="C22" s="46">
        <f t="shared" si="2"/>
        <v>1.6427507033084052</v>
      </c>
      <c r="D22" s="46">
        <f t="shared" si="2"/>
        <v>2.5386449198507073</v>
      </c>
      <c r="E22" s="46">
        <f t="shared" si="2"/>
        <v>0.89794478885030748</v>
      </c>
      <c r="F22" s="46">
        <f t="shared" si="2"/>
        <v>3.0583439583301728</v>
      </c>
      <c r="G22" s="46">
        <f t="shared" si="2"/>
        <v>4.7404136694557186</v>
      </c>
      <c r="H22" s="46">
        <f t="shared" si="2"/>
        <v>5.4216410407377928</v>
      </c>
      <c r="I22" s="46">
        <f t="shared" si="2"/>
        <v>4.9445300580353333</v>
      </c>
      <c r="J22" s="46">
        <f t="shared" si="2"/>
        <v>4.4721534755766035</v>
      </c>
      <c r="K22" s="46">
        <f t="shared" si="2"/>
        <v>6.4098796535607292</v>
      </c>
      <c r="L22" s="46">
        <f t="shared" si="2"/>
        <v>3.7126416576820707</v>
      </c>
      <c r="M22" s="46">
        <f t="shared" si="2"/>
        <v>3.9141202265651938</v>
      </c>
      <c r="N22" s="46">
        <f t="shared" si="2"/>
        <v>4.3279302968568034</v>
      </c>
      <c r="O22" s="46">
        <f t="shared" ref="O22:P22" si="3">SUM(O16:O21)</f>
        <v>4.0242892426951098</v>
      </c>
      <c r="P22" s="46">
        <f t="shared" si="3"/>
        <v>3.443743532305426</v>
      </c>
      <c r="Q22" s="46">
        <f t="shared" ref="Q22:S22" si="4">SUM(Q16:Q21)</f>
        <v>2.8956698545226525</v>
      </c>
      <c r="R22" s="46">
        <f t="shared" si="4"/>
        <v>3.5435146509987421</v>
      </c>
      <c r="S22" s="46">
        <f t="shared" si="4"/>
        <v>3.5793409802921903</v>
      </c>
      <c r="T22" s="46">
        <f t="shared" ref="T22:U22" si="5">SUM(T16:T21)</f>
        <v>3.5968815560552896</v>
      </c>
      <c r="U22" s="46">
        <f t="shared" si="5"/>
        <v>3.5940555182199612</v>
      </c>
    </row>
    <row r="25" spans="1:21" x14ac:dyDescent="0.3">
      <c r="B25" s="55" t="s">
        <v>68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x14ac:dyDescent="0.3">
      <c r="B26" s="2">
        <v>2002</v>
      </c>
      <c r="C26" s="2">
        <v>2003</v>
      </c>
      <c r="D26" s="2">
        <v>2004</v>
      </c>
      <c r="E26" s="2">
        <v>2005</v>
      </c>
      <c r="F26" s="2">
        <v>2006</v>
      </c>
      <c r="G26" s="2">
        <v>2007</v>
      </c>
      <c r="H26" s="2">
        <v>2008</v>
      </c>
      <c r="I26" s="2">
        <v>2009</v>
      </c>
      <c r="J26" s="2">
        <v>2010</v>
      </c>
      <c r="K26" s="2">
        <v>2011</v>
      </c>
      <c r="L26" s="2">
        <v>2012</v>
      </c>
      <c r="M26" s="2">
        <v>2013</v>
      </c>
      <c r="N26" s="2">
        <v>2014</v>
      </c>
      <c r="O26" s="2">
        <v>2015</v>
      </c>
      <c r="P26" s="2">
        <v>2016</v>
      </c>
      <c r="Q26" s="2">
        <v>2017</v>
      </c>
      <c r="R26" s="2">
        <v>2018</v>
      </c>
      <c r="S26" s="2">
        <v>2019</v>
      </c>
      <c r="T26" s="2">
        <v>2020</v>
      </c>
      <c r="U26" s="2">
        <v>2021</v>
      </c>
    </row>
    <row r="27" spans="1:21" x14ac:dyDescent="0.3">
      <c r="B27" s="26">
        <f>B10/Recettes!B10</f>
        <v>1.6771972755355816E-3</v>
      </c>
      <c r="C27" s="26">
        <f>C10/Recettes!C10</f>
        <v>7.9008350979821646E-4</v>
      </c>
      <c r="D27" s="26">
        <f>D10/Recettes!D10</f>
        <v>1.2081357147095079E-3</v>
      </c>
      <c r="E27" s="26">
        <f>E10/Recettes!E10</f>
        <v>3.5712842301786419E-4</v>
      </c>
      <c r="F27" s="26">
        <f>F10/Recettes!F10</f>
        <v>1.5192346461597572E-3</v>
      </c>
      <c r="G27" s="26">
        <f>G10/Recettes!G10</f>
        <v>2.3299180574236889E-3</v>
      </c>
      <c r="H27" s="26">
        <f>H10/Recettes!H10</f>
        <v>2.4763229226258698E-3</v>
      </c>
      <c r="I27" s="26">
        <f>I10/Recettes!I10</f>
        <v>2.2749908554199443E-3</v>
      </c>
      <c r="J27" s="26">
        <f>J10/Recettes!J10</f>
        <v>1.998109335477899E-3</v>
      </c>
      <c r="K27" s="26">
        <f>K10/Recettes!K10</f>
        <v>3.0439800891361246E-3</v>
      </c>
      <c r="L27" s="26">
        <f>L10/Recettes!L10</f>
        <v>1.6036269325564328E-3</v>
      </c>
      <c r="M27" s="26">
        <f>M10/Recettes!M10</f>
        <v>1.7017771340338871E-3</v>
      </c>
      <c r="N27" s="26">
        <f>N10/Recettes!N10</f>
        <v>1.8198166923456445E-3</v>
      </c>
      <c r="O27" s="26">
        <f>O10/Recettes!O10</f>
        <v>1.7186879264453772E-3</v>
      </c>
      <c r="P27" s="26">
        <f>P10/Recettes!P10</f>
        <v>1.4432257722856859E-3</v>
      </c>
      <c r="Q27" s="26">
        <f>Q10/Recettes!Q10</f>
        <v>1.2115829156567747E-3</v>
      </c>
      <c r="R27" s="26">
        <f>R10/Recettes!R10</f>
        <v>1.4732724910830888E-3</v>
      </c>
      <c r="S27" s="26">
        <f>S10/Recettes!S10</f>
        <v>1.4768785784594772E-3</v>
      </c>
      <c r="T27" s="26">
        <f>T10/Recettes!T10</f>
        <v>1.4518456212848716E-3</v>
      </c>
      <c r="U27" s="26">
        <f>U10/Recettes!U10</f>
        <v>1.4536418186414722E-3</v>
      </c>
    </row>
    <row r="30" spans="1:21" x14ac:dyDescent="0.3">
      <c r="B30" s="27"/>
    </row>
  </sheetData>
  <mergeCells count="3">
    <mergeCell ref="B25:U25"/>
    <mergeCell ref="B14:U14"/>
    <mergeCell ref="B2:U2"/>
  </mergeCells>
  <pageMargins left="0.7" right="0.7" top="0.75" bottom="0.75" header="0.3" footer="0.3"/>
  <customProperties>
    <customPr name="EpmWorksheetKeyString_GU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U44"/>
  <sheetViews>
    <sheetView topLeftCell="A37" zoomScale="80" zoomScaleNormal="80" workbookViewId="0">
      <pane xSplit="1" topLeftCell="C1" activePane="topRight" state="frozen"/>
      <selection pane="topRight" activeCell="V1" sqref="V1:W1048576"/>
    </sheetView>
  </sheetViews>
  <sheetFormatPr baseColWidth="10" defaultRowHeight="14.4" x14ac:dyDescent="0.3"/>
  <cols>
    <col min="1" max="1" width="29.5546875" bestFit="1" customWidth="1"/>
    <col min="2" max="17" width="15.6640625" customWidth="1"/>
    <col min="18" max="21" width="14.5546875" bestFit="1" customWidth="1"/>
  </cols>
  <sheetData>
    <row r="2" spans="1:21" x14ac:dyDescent="0.3">
      <c r="B2" s="55" t="s">
        <v>49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">
      <c r="A3" s="5"/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</row>
    <row r="4" spans="1:21" x14ac:dyDescent="0.3">
      <c r="A4" s="4" t="s">
        <v>1</v>
      </c>
      <c r="B4" s="20">
        <v>119969271.73</v>
      </c>
      <c r="C4" s="20">
        <v>159508254.81</v>
      </c>
      <c r="D4" s="20">
        <v>156394858.12</v>
      </c>
      <c r="E4" s="20">
        <v>151327601.58999997</v>
      </c>
      <c r="F4" s="20">
        <v>161204552.34999999</v>
      </c>
      <c r="G4" s="20">
        <v>168934897.58999997</v>
      </c>
      <c r="H4" s="20">
        <v>174778823.51000002</v>
      </c>
      <c r="I4" s="20">
        <v>174108371.79999998</v>
      </c>
      <c r="J4" s="20">
        <v>180742458.36000001</v>
      </c>
      <c r="K4" s="20">
        <v>187784278.59999999</v>
      </c>
      <c r="L4" s="20">
        <v>196110695.06</v>
      </c>
      <c r="M4" s="20">
        <v>202099930.00999999</v>
      </c>
      <c r="N4" s="20">
        <v>207521518.44</v>
      </c>
      <c r="O4" s="20">
        <v>207511537.59999999</v>
      </c>
      <c r="P4" s="20">
        <v>211613037.85000002</v>
      </c>
      <c r="Q4" s="20">
        <v>215791834.62</v>
      </c>
      <c r="R4" s="20">
        <v>215287900.84999999</v>
      </c>
      <c r="S4" s="20">
        <v>220331235.74000001</v>
      </c>
      <c r="T4" s="20">
        <v>231068723.43000004</v>
      </c>
      <c r="U4" s="20">
        <v>233062140.08000001</v>
      </c>
    </row>
    <row r="5" spans="1:21" x14ac:dyDescent="0.3">
      <c r="A5" s="3" t="s">
        <v>2</v>
      </c>
      <c r="B5" s="20">
        <v>33038036</v>
      </c>
      <c r="C5" s="20">
        <v>37049269.029999994</v>
      </c>
      <c r="D5" s="20">
        <v>42140604.869999997</v>
      </c>
      <c r="E5" s="20">
        <v>41297016.699999996</v>
      </c>
      <c r="F5" s="20">
        <v>43518197.100000001</v>
      </c>
      <c r="G5" s="20">
        <v>45545678.869999997</v>
      </c>
      <c r="H5" s="20">
        <v>48256782.019999996</v>
      </c>
      <c r="I5" s="20">
        <v>51780694.510000005</v>
      </c>
      <c r="J5" s="20">
        <v>51690753.310000002</v>
      </c>
      <c r="K5" s="20">
        <v>53971251.190000005</v>
      </c>
      <c r="L5" s="39">
        <v>58644072.159999996</v>
      </c>
      <c r="M5" s="20">
        <v>63394512.789999999</v>
      </c>
      <c r="N5" s="20">
        <v>66177356.18</v>
      </c>
      <c r="O5" s="20">
        <v>69272258.969999999</v>
      </c>
      <c r="P5" s="20">
        <v>71467528.350000009</v>
      </c>
      <c r="Q5" s="20">
        <v>70864220.319999993</v>
      </c>
      <c r="R5" s="20">
        <v>73402846.540000007</v>
      </c>
      <c r="S5" s="20">
        <v>75565879.61999999</v>
      </c>
      <c r="T5" s="20">
        <v>76822963.88000001</v>
      </c>
      <c r="U5" s="20">
        <v>78399045.289999992</v>
      </c>
    </row>
    <row r="6" spans="1:21" x14ac:dyDescent="0.3">
      <c r="A6" s="3" t="s">
        <v>3</v>
      </c>
      <c r="B6" s="20">
        <v>43685089.169999994</v>
      </c>
      <c r="C6" s="20">
        <v>46932068.540000007</v>
      </c>
      <c r="D6" s="20">
        <v>49402426.219999999</v>
      </c>
      <c r="E6" s="20">
        <v>52832022.5</v>
      </c>
      <c r="F6" s="20">
        <v>53536293.949999996</v>
      </c>
      <c r="G6" s="20">
        <v>55536148.339999996</v>
      </c>
      <c r="H6" s="20">
        <v>58285384.080000006</v>
      </c>
      <c r="I6" s="20">
        <v>61100858.229999997</v>
      </c>
      <c r="J6" s="20">
        <v>64620614.789999992</v>
      </c>
      <c r="K6" s="20">
        <v>64262232.280000001</v>
      </c>
      <c r="L6" s="20">
        <v>70652392.949999988</v>
      </c>
      <c r="M6" s="20">
        <v>74849190.620000005</v>
      </c>
      <c r="N6" s="20">
        <v>76884343.400000006</v>
      </c>
      <c r="O6" s="20">
        <v>77390154.609999999</v>
      </c>
      <c r="P6" s="20">
        <v>79453081.349999979</v>
      </c>
      <c r="Q6" s="20">
        <v>81461611.780000016</v>
      </c>
      <c r="R6" s="20">
        <v>82709412.549999997</v>
      </c>
      <c r="S6" s="20">
        <v>90457727.250000015</v>
      </c>
      <c r="T6" s="20">
        <v>85602815.320000008</v>
      </c>
      <c r="U6" s="20">
        <v>86772865.730000004</v>
      </c>
    </row>
    <row r="7" spans="1:21" x14ac:dyDescent="0.3">
      <c r="A7" s="3" t="s">
        <v>4</v>
      </c>
      <c r="B7" s="20">
        <v>26586472.420000002</v>
      </c>
      <c r="C7" s="20">
        <v>25788187.879999999</v>
      </c>
      <c r="D7" s="20">
        <v>28728124.800000001</v>
      </c>
      <c r="E7" s="20">
        <v>29994793.549999997</v>
      </c>
      <c r="F7" s="20">
        <v>31694638.849999998</v>
      </c>
      <c r="G7" s="20">
        <v>32298195.32</v>
      </c>
      <c r="H7" s="20">
        <v>34124027.189999998</v>
      </c>
      <c r="I7" s="20">
        <v>35843188.530000001</v>
      </c>
      <c r="J7" s="20">
        <v>36098713.920000002</v>
      </c>
      <c r="K7" s="20">
        <v>37671698.609999999</v>
      </c>
      <c r="L7" s="20">
        <v>39462435.449999996</v>
      </c>
      <c r="M7" s="20">
        <v>41169042.100000001</v>
      </c>
      <c r="N7" s="20">
        <v>43947539.739999995</v>
      </c>
      <c r="O7" s="20">
        <v>44550702.360000007</v>
      </c>
      <c r="P7" s="20">
        <v>45151629.510000005</v>
      </c>
      <c r="Q7" s="20">
        <v>45640984.79999999</v>
      </c>
      <c r="R7" s="20">
        <v>46144506.420000002</v>
      </c>
      <c r="S7" s="20">
        <v>47559397</v>
      </c>
      <c r="T7" s="20">
        <v>47797355.579999998</v>
      </c>
      <c r="U7" s="20">
        <v>48913752.100000001</v>
      </c>
    </row>
    <row r="8" spans="1:21" x14ac:dyDescent="0.3">
      <c r="A8" s="3" t="s">
        <v>5</v>
      </c>
      <c r="B8" s="20">
        <v>24180864.840000004</v>
      </c>
      <c r="C8" s="20">
        <v>27182050.550000001</v>
      </c>
      <c r="D8" s="20">
        <v>28782467.200000003</v>
      </c>
      <c r="E8" s="20">
        <v>30021878.07</v>
      </c>
      <c r="F8" s="20">
        <v>32413739.98</v>
      </c>
      <c r="G8" s="20">
        <v>32571105.859999999</v>
      </c>
      <c r="H8" s="20">
        <v>34301638.75</v>
      </c>
      <c r="I8" s="20">
        <v>37756371.530000001</v>
      </c>
      <c r="J8" s="20">
        <v>35902863.809999995</v>
      </c>
      <c r="K8" s="20">
        <v>37748055.149999999</v>
      </c>
      <c r="L8" s="20">
        <v>40254868.380000003</v>
      </c>
      <c r="M8" s="20">
        <v>41861053.359999999</v>
      </c>
      <c r="N8" s="20">
        <v>42523185.139999993</v>
      </c>
      <c r="O8" s="20">
        <v>43109550.380000003</v>
      </c>
      <c r="P8" s="20">
        <v>45763017.190000005</v>
      </c>
      <c r="Q8" s="20">
        <v>46218864.620000005</v>
      </c>
      <c r="R8" s="20">
        <v>48113193.649999999</v>
      </c>
      <c r="S8" s="20">
        <v>50569445.640000001</v>
      </c>
      <c r="T8" s="20">
        <v>51509231.519999996</v>
      </c>
      <c r="U8" s="20">
        <v>53444296.939999998</v>
      </c>
    </row>
    <row r="9" spans="1:21" x14ac:dyDescent="0.3">
      <c r="A9" s="3" t="s">
        <v>6</v>
      </c>
      <c r="B9" s="20">
        <v>35651548.583999999</v>
      </c>
      <c r="C9" s="20">
        <v>41767773.480000004</v>
      </c>
      <c r="D9" s="20">
        <v>46128276.479999997</v>
      </c>
      <c r="E9" s="20">
        <v>49146171.940000005</v>
      </c>
      <c r="F9" s="20">
        <v>51140286.329999998</v>
      </c>
      <c r="G9" s="20">
        <v>54125976.490000002</v>
      </c>
      <c r="H9" s="20">
        <v>58870742.820000008</v>
      </c>
      <c r="I9" s="20">
        <v>71952984.879999995</v>
      </c>
      <c r="J9" s="20">
        <v>67038632.180000007</v>
      </c>
      <c r="K9" s="20">
        <v>69595845.5</v>
      </c>
      <c r="L9" s="20">
        <v>73311989.340000004</v>
      </c>
      <c r="M9" s="20">
        <v>76820716.709999993</v>
      </c>
      <c r="N9" s="20">
        <v>79474325.969999999</v>
      </c>
      <c r="O9" s="20">
        <v>83744653.950000003</v>
      </c>
      <c r="P9" s="20">
        <v>89857137.230000004</v>
      </c>
      <c r="Q9" s="20">
        <v>89175901.390000001</v>
      </c>
      <c r="R9" s="20">
        <v>89409903.030000001</v>
      </c>
      <c r="S9" s="20">
        <v>92220438.600000009</v>
      </c>
      <c r="T9" s="20">
        <v>96629838.089999989</v>
      </c>
      <c r="U9" s="20">
        <v>97026093.599999994</v>
      </c>
    </row>
    <row r="10" spans="1:21" s="28" customFormat="1" x14ac:dyDescent="0.3">
      <c r="A10" s="3" t="s">
        <v>7</v>
      </c>
      <c r="B10" s="48">
        <f t="shared" ref="B10:Q10" si="0">SUM(B4:B9)</f>
        <v>283111282.74400002</v>
      </c>
      <c r="C10" s="48">
        <f t="shared" si="0"/>
        <v>338227604.29000002</v>
      </c>
      <c r="D10" s="48">
        <f t="shared" si="0"/>
        <v>351576757.69</v>
      </c>
      <c r="E10" s="48">
        <f t="shared" si="0"/>
        <v>354619484.34999996</v>
      </c>
      <c r="F10" s="48">
        <f t="shared" si="0"/>
        <v>373507708.56</v>
      </c>
      <c r="G10" s="48">
        <f t="shared" si="0"/>
        <v>389012002.46999997</v>
      </c>
      <c r="H10" s="48">
        <f t="shared" si="0"/>
        <v>408617398.37</v>
      </c>
      <c r="I10" s="48">
        <f t="shared" si="0"/>
        <v>432542469.48000002</v>
      </c>
      <c r="J10" s="48">
        <f t="shared" si="0"/>
        <v>436094036.37000006</v>
      </c>
      <c r="K10" s="48">
        <f t="shared" si="0"/>
        <v>451033361.32999998</v>
      </c>
      <c r="L10" s="48">
        <f t="shared" si="0"/>
        <v>478436453.33999991</v>
      </c>
      <c r="M10" s="48">
        <f t="shared" si="0"/>
        <v>500194445.58999997</v>
      </c>
      <c r="N10" s="48">
        <f t="shared" si="0"/>
        <v>516528268.87</v>
      </c>
      <c r="O10" s="48">
        <f t="shared" si="0"/>
        <v>525578857.87</v>
      </c>
      <c r="P10" s="48">
        <f t="shared" si="0"/>
        <v>543305431.48000002</v>
      </c>
      <c r="Q10" s="48">
        <f t="shared" si="0"/>
        <v>549153417.53000009</v>
      </c>
      <c r="R10" s="48">
        <f>SUM(R4:R9)</f>
        <v>555067763.03999996</v>
      </c>
      <c r="S10" s="48">
        <f>SUM(S4:S9)</f>
        <v>576704123.85000002</v>
      </c>
      <c r="T10" s="48">
        <f t="shared" ref="T10:U10" si="1">SUM(T4:T9)</f>
        <v>589430927.82000005</v>
      </c>
      <c r="U10" s="48">
        <f t="shared" si="1"/>
        <v>597618193.74000001</v>
      </c>
    </row>
    <row r="14" spans="1:21" x14ac:dyDescent="0.3">
      <c r="B14" s="55" t="s">
        <v>50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x14ac:dyDescent="0.3">
      <c r="A15" s="5"/>
      <c r="B15" s="2">
        <v>2002</v>
      </c>
      <c r="C15" s="2">
        <v>2003</v>
      </c>
      <c r="D15" s="2">
        <v>2004</v>
      </c>
      <c r="E15" s="2">
        <v>2005</v>
      </c>
      <c r="F15" s="2">
        <v>2006</v>
      </c>
      <c r="G15" s="2">
        <v>2007</v>
      </c>
      <c r="H15" s="2">
        <v>2008</v>
      </c>
      <c r="I15" s="2">
        <v>2009</v>
      </c>
      <c r="J15" s="2">
        <v>2010</v>
      </c>
      <c r="K15" s="2">
        <v>2011</v>
      </c>
      <c r="L15" s="2">
        <v>2012</v>
      </c>
      <c r="M15" s="2">
        <v>2013</v>
      </c>
      <c r="N15" s="2">
        <v>2014</v>
      </c>
      <c r="O15" s="2">
        <v>2015</v>
      </c>
      <c r="P15" s="2">
        <v>2016</v>
      </c>
      <c r="Q15" s="2">
        <v>2017</v>
      </c>
      <c r="R15" s="2">
        <v>2018</v>
      </c>
      <c r="S15" s="2">
        <v>2019</v>
      </c>
      <c r="T15" s="2">
        <v>2020</v>
      </c>
      <c r="U15" s="2">
        <v>2021</v>
      </c>
    </row>
    <row r="16" spans="1:21" x14ac:dyDescent="0.3">
      <c r="A16" s="4" t="s">
        <v>1</v>
      </c>
      <c r="B16" s="23">
        <f>B4/Population!C4</f>
        <v>568.28656430151534</v>
      </c>
      <c r="C16" s="23">
        <f>C4/Population!D4</f>
        <v>740.72059705027357</v>
      </c>
      <c r="D16" s="23">
        <f>D4/Population!E4</f>
        <v>719.37433589078398</v>
      </c>
      <c r="E16" s="23">
        <f>E4/Population!F4</f>
        <v>686.03785254463185</v>
      </c>
      <c r="F16" s="23">
        <f>F4/Population!G4</f>
        <v>725.18298814638206</v>
      </c>
      <c r="G16" s="23">
        <f>G4/Population!H4</f>
        <v>754.15681609785486</v>
      </c>
      <c r="H16" s="23">
        <f>H4/Population!I4</f>
        <v>764.42468109394213</v>
      </c>
      <c r="I16" s="23">
        <f>I4/Population!J4</f>
        <v>745.04307776574842</v>
      </c>
      <c r="J16" s="23">
        <f>J4/Population!K4</f>
        <v>759.88185439930044</v>
      </c>
      <c r="K16" s="23">
        <f>K4/Population!L4</f>
        <v>765.17969210959529</v>
      </c>
      <c r="L16" s="23">
        <f>L4/Population!M4</f>
        <v>784.68760277206491</v>
      </c>
      <c r="M16" s="23">
        <f>M4/Population!N4</f>
        <v>799.47122539479096</v>
      </c>
      <c r="N16" s="19">
        <f>N4/Population!O4</f>
        <v>817.8542456618809</v>
      </c>
      <c r="O16" s="19">
        <f>O4/Population!P4</f>
        <v>797.23820383575116</v>
      </c>
      <c r="P16" s="19">
        <f>P4/Population!Q4</f>
        <v>801.28226742094648</v>
      </c>
      <c r="Q16" s="19">
        <f>Q4/Population!R4</f>
        <v>821.1600737473791</v>
      </c>
      <c r="R16" s="19">
        <f>R4/Population!S4</f>
        <v>809.99247846043863</v>
      </c>
      <c r="S16" s="19">
        <f>S4/Population!T4</f>
        <v>820.28888742451659</v>
      </c>
      <c r="T16" s="19">
        <f>T4/Population!U4</f>
        <v>847.22798111720181</v>
      </c>
      <c r="U16" s="19">
        <f>U4/Population!V4</f>
        <v>849.33944140755966</v>
      </c>
    </row>
    <row r="17" spans="1:21" x14ac:dyDescent="0.3">
      <c r="A17" s="3" t="s">
        <v>2</v>
      </c>
      <c r="B17" s="23">
        <f>B5/Population!C5</f>
        <v>192.50130225782956</v>
      </c>
      <c r="C17" s="23">
        <f>C5/Population!D5</f>
        <v>212.32646213006896</v>
      </c>
      <c r="D17" s="23">
        <f>D5/Population!E5</f>
        <v>237.44530142273558</v>
      </c>
      <c r="E17" s="23">
        <f>E5/Population!F5</f>
        <v>230.62197991824331</v>
      </c>
      <c r="F17" s="23">
        <f>F5/Population!G5</f>
        <v>239.02823253489177</v>
      </c>
      <c r="G17" s="23">
        <f>G5/Population!H5</f>
        <v>245.44590715821579</v>
      </c>
      <c r="H17" s="23">
        <f>H5/Population!I5</f>
        <v>253.96435010051889</v>
      </c>
      <c r="I17" s="23">
        <f>I5/Population!J5</f>
        <v>266.11382668400307</v>
      </c>
      <c r="J17" s="23">
        <f>J5/Population!K5</f>
        <v>258.99117323446154</v>
      </c>
      <c r="K17" s="23">
        <f>K5/Population!L5</f>
        <v>262.2892121786461</v>
      </c>
      <c r="L17" s="23">
        <f>L5/Population!M5</f>
        <v>279.69300844648569</v>
      </c>
      <c r="M17" s="23">
        <f>M5/Population!N5</f>
        <v>298.80098221650337</v>
      </c>
      <c r="N17" s="19">
        <f>N5/Population!O5</f>
        <v>309.33538465134109</v>
      </c>
      <c r="O17" s="19">
        <f>O5/Population!P5</f>
        <v>320.97535409465382</v>
      </c>
      <c r="P17" s="19">
        <f>P5/Population!Q5</f>
        <v>327.61779360327864</v>
      </c>
      <c r="Q17" s="19">
        <f>Q5/Population!R5</f>
        <v>322.89090127034461</v>
      </c>
      <c r="R17" s="19">
        <f>R5/Population!S5</f>
        <v>332.62873701144218</v>
      </c>
      <c r="S17" s="19">
        <f>S5/Population!T5</f>
        <v>340.28108209610519</v>
      </c>
      <c r="T17" s="19">
        <f>T5/Population!U5</f>
        <v>343.87769079954523</v>
      </c>
      <c r="U17" s="19">
        <f>U5/Population!V5</f>
        <v>350.82738675162994</v>
      </c>
    </row>
    <row r="18" spans="1:21" x14ac:dyDescent="0.3">
      <c r="A18" s="3" t="s">
        <v>3</v>
      </c>
      <c r="B18" s="23">
        <f>B6/Population!C6</f>
        <v>243.1975480994054</v>
      </c>
      <c r="C18" s="23">
        <f>C6/Population!D6</f>
        <v>257.20852833663076</v>
      </c>
      <c r="D18" s="23">
        <f>D6/Population!E6</f>
        <v>268.3776780495225</v>
      </c>
      <c r="E18" s="23">
        <f>E6/Population!F6</f>
        <v>285.4303847733068</v>
      </c>
      <c r="F18" s="23">
        <f>F6/Population!G6</f>
        <v>284.7750948163515</v>
      </c>
      <c r="G18" s="23">
        <f>G6/Population!H6</f>
        <v>291.29591265761701</v>
      </c>
      <c r="H18" s="23">
        <f>H6/Population!I6</f>
        <v>301.64358875099629</v>
      </c>
      <c r="I18" s="23">
        <f>I6/Population!J6</f>
        <v>310.4087493903678</v>
      </c>
      <c r="J18" s="23">
        <f>J6/Population!K6</f>
        <v>320.08467546040833</v>
      </c>
      <c r="K18" s="23">
        <f>K6/Population!L6</f>
        <v>308.67256329585138</v>
      </c>
      <c r="L18" s="23">
        <f>L6/Population!M6</f>
        <v>330.02336920727004</v>
      </c>
      <c r="M18" s="23">
        <f>M6/Population!N6</f>
        <v>343.56081858782818</v>
      </c>
      <c r="N18" s="19">
        <f>N6/Population!O6</f>
        <v>349.21713738065608</v>
      </c>
      <c r="O18" s="19">
        <f>O6/Population!P6</f>
        <v>348.893473013669</v>
      </c>
      <c r="P18" s="19">
        <f>P6/Population!Q6</f>
        <v>355.20234504926583</v>
      </c>
      <c r="Q18" s="19">
        <f>Q6/Population!R6</f>
        <v>362.92585597305515</v>
      </c>
      <c r="R18" s="19">
        <f>R6/Population!S6</f>
        <v>368.5934104157011</v>
      </c>
      <c r="S18" s="19">
        <f>S6/Population!T6</f>
        <v>399.77781964025286</v>
      </c>
      <c r="T18" s="19">
        <f>T6/Population!U6</f>
        <v>376.86252595247112</v>
      </c>
      <c r="U18" s="19">
        <f>U6/Population!V6</f>
        <v>381.57685254566724</v>
      </c>
    </row>
    <row r="19" spans="1:21" x14ac:dyDescent="0.3">
      <c r="A19" s="3" t="s">
        <v>4</v>
      </c>
      <c r="B19" s="23">
        <f>B7/Population!C7</f>
        <v>206.73130244782433</v>
      </c>
      <c r="C19" s="23">
        <f>C7/Population!D7</f>
        <v>200.14892219333308</v>
      </c>
      <c r="D19" s="23">
        <f>D7/Population!E7</f>
        <v>223.5512559529368</v>
      </c>
      <c r="E19" s="23">
        <f>E7/Population!F7</f>
        <v>233.32265217222198</v>
      </c>
      <c r="F19" s="23">
        <f>F7/Population!G7</f>
        <v>244.62912620984545</v>
      </c>
      <c r="G19" s="23">
        <f>G7/Population!H7</f>
        <v>247.72734142263266</v>
      </c>
      <c r="H19" s="23">
        <f>H7/Population!I7</f>
        <v>260.58423842323901</v>
      </c>
      <c r="I19" s="23">
        <f>I7/Population!J7</f>
        <v>271.62573341517759</v>
      </c>
      <c r="J19" s="23">
        <f>J7/Population!K7</f>
        <v>272.11453279059248</v>
      </c>
      <c r="K19" s="23">
        <f>K7/Population!L7</f>
        <v>281.24751659263131</v>
      </c>
      <c r="L19" s="23">
        <f>L7/Population!M7</f>
        <v>290.42977015808526</v>
      </c>
      <c r="M19" s="23">
        <f>M7/Population!N7</f>
        <v>299.83862159878811</v>
      </c>
      <c r="N19" s="19">
        <f>N7/Population!O7</f>
        <v>318.32894920214113</v>
      </c>
      <c r="O19" s="19">
        <f>O7/Population!P7</f>
        <v>321.50554857146983</v>
      </c>
      <c r="P19" s="19">
        <f>P7/Population!Q7</f>
        <v>323.14870394492004</v>
      </c>
      <c r="Q19" s="19">
        <f>Q7/Population!R7</f>
        <v>324.86767693304188</v>
      </c>
      <c r="R19" s="19">
        <f>R7/Population!S7</f>
        <v>327.20334701865602</v>
      </c>
      <c r="S19" s="19">
        <f>S7/Population!T7</f>
        <v>334.40488394822142</v>
      </c>
      <c r="T19" s="19">
        <f>T7/Population!U7</f>
        <v>332.58200603968936</v>
      </c>
      <c r="U19" s="19">
        <f>U7/Population!V7</f>
        <v>337.99356057988643</v>
      </c>
    </row>
    <row r="20" spans="1:21" x14ac:dyDescent="0.3">
      <c r="A20" s="3" t="s">
        <v>5</v>
      </c>
      <c r="B20" s="23">
        <f>B8/Population!C8</f>
        <v>193.6870907124835</v>
      </c>
      <c r="C20" s="23">
        <f>C8/Population!D8</f>
        <v>215.75795775654052</v>
      </c>
      <c r="D20" s="23">
        <f>D8/Population!E8</f>
        <v>227.68057207948362</v>
      </c>
      <c r="E20" s="23">
        <f>E8/Population!F8</f>
        <v>236.64988783087134</v>
      </c>
      <c r="F20" s="23">
        <f>F8/Population!G8</f>
        <v>253.38278962508991</v>
      </c>
      <c r="G20" s="23">
        <f>G8/Population!H8</f>
        <v>252.07688091571151</v>
      </c>
      <c r="H20" s="23">
        <f>H8/Population!I8</f>
        <v>262.21687854510986</v>
      </c>
      <c r="I20" s="23">
        <f>I8/Population!J8</f>
        <v>284.67015147174135</v>
      </c>
      <c r="J20" s="23">
        <f>J8/Population!K8</f>
        <v>267.5763821938022</v>
      </c>
      <c r="K20" s="23">
        <f>K8/Population!L8</f>
        <v>277.01741556954778</v>
      </c>
      <c r="L20" s="23">
        <f>L8/Population!M8</f>
        <v>292.95443111855036</v>
      </c>
      <c r="M20" s="23">
        <f>M8/Population!N8</f>
        <v>300.39147041727961</v>
      </c>
      <c r="N20" s="19">
        <f>N8/Population!O8</f>
        <v>302.47097961390176</v>
      </c>
      <c r="O20" s="19">
        <f>O8/Population!P8</f>
        <v>303.86228699109057</v>
      </c>
      <c r="P20" s="19">
        <f>P8/Population!Q8</f>
        <v>320.69837832345235</v>
      </c>
      <c r="Q20" s="19">
        <f>Q8/Population!R8</f>
        <v>321.30572497167134</v>
      </c>
      <c r="R20" s="19">
        <f>R8/Population!S8</f>
        <v>330.29123320679071</v>
      </c>
      <c r="S20" s="19">
        <f>S8/Population!T8</f>
        <v>344.3588783188402</v>
      </c>
      <c r="T20" s="19">
        <f>T8/Population!U8</f>
        <v>347.32193008954579</v>
      </c>
      <c r="U20" s="19">
        <f>U8/Population!V8</f>
        <v>360.28972501803327</v>
      </c>
    </row>
    <row r="21" spans="1:21" x14ac:dyDescent="0.3">
      <c r="A21" s="3" t="s">
        <v>6</v>
      </c>
      <c r="B21" s="23">
        <f>B9/Population!C9</f>
        <v>219.29293300938028</v>
      </c>
      <c r="C21" s="23">
        <f>C9/Population!D9</f>
        <v>253.27463589451281</v>
      </c>
      <c r="D21" s="23">
        <f>D9/Population!E9</f>
        <v>277.85105518678694</v>
      </c>
      <c r="E21" s="23">
        <f>E9/Population!F9</f>
        <v>295.01982123347705</v>
      </c>
      <c r="F21" s="23">
        <f>F9/Population!G9</f>
        <v>302.66792726304266</v>
      </c>
      <c r="G21" s="23">
        <f>G9/Population!H9</f>
        <v>315.77644008961181</v>
      </c>
      <c r="H21" s="23">
        <f>H9/Population!I9</f>
        <v>336.70439260140472</v>
      </c>
      <c r="I21" s="23">
        <f>I9/Population!J9</f>
        <v>402.34960678178402</v>
      </c>
      <c r="J21" s="23">
        <f>J9/Population!K9</f>
        <v>365.58616688389242</v>
      </c>
      <c r="K21" s="23">
        <f>K9/Population!L9</f>
        <v>367.24877048747794</v>
      </c>
      <c r="L21" s="23">
        <f>L9/Population!M9</f>
        <v>382.05216186356768</v>
      </c>
      <c r="M21" s="23">
        <f>M9/Population!N9</f>
        <v>393.6334493589809</v>
      </c>
      <c r="N21" s="19">
        <f>N9/Population!O9</f>
        <v>403.4065924734021</v>
      </c>
      <c r="O21" s="19">
        <f>O9/Population!P9</f>
        <v>425.51015675016515</v>
      </c>
      <c r="P21" s="19">
        <f>P9/Population!Q9</f>
        <v>450.30337177020067</v>
      </c>
      <c r="Q21" s="19">
        <f>Q9/Population!R9</f>
        <v>444.65448384700153</v>
      </c>
      <c r="R21" s="19">
        <f>R9/Population!S9</f>
        <v>444.44285778906715</v>
      </c>
      <c r="S21" s="19">
        <f>S9/Population!T9</f>
        <v>455.34436352324855</v>
      </c>
      <c r="T21" s="19">
        <f>T9/Population!U9</f>
        <v>476.1216351156923</v>
      </c>
      <c r="U21" s="19">
        <f>U9/Population!V9</f>
        <v>481.19429863714811</v>
      </c>
    </row>
    <row r="22" spans="1:21" s="28" customFormat="1" x14ac:dyDescent="0.3">
      <c r="A22" s="3" t="s">
        <v>7</v>
      </c>
      <c r="B22" s="46">
        <f t="shared" ref="B22:N22" si="2">SUM(B16:B21)</f>
        <v>1623.6967408284384</v>
      </c>
      <c r="C22" s="46">
        <f t="shared" si="2"/>
        <v>1879.4371033613595</v>
      </c>
      <c r="D22" s="46">
        <f t="shared" si="2"/>
        <v>1954.2801985822493</v>
      </c>
      <c r="E22" s="46">
        <f t="shared" si="2"/>
        <v>1967.0825784727522</v>
      </c>
      <c r="F22" s="46">
        <f t="shared" si="2"/>
        <v>2049.6661585956035</v>
      </c>
      <c r="G22" s="46">
        <f t="shared" si="2"/>
        <v>2106.4792983416437</v>
      </c>
      <c r="H22" s="46">
        <f t="shared" si="2"/>
        <v>2179.538129515211</v>
      </c>
      <c r="I22" s="46">
        <f t="shared" si="2"/>
        <v>2280.211145508822</v>
      </c>
      <c r="J22" s="46">
        <f t="shared" si="2"/>
        <v>2244.2347849624571</v>
      </c>
      <c r="K22" s="46">
        <f t="shared" si="2"/>
        <v>2261.6551702337497</v>
      </c>
      <c r="L22" s="46">
        <f t="shared" si="2"/>
        <v>2359.8403435660239</v>
      </c>
      <c r="M22" s="46">
        <f t="shared" si="2"/>
        <v>2435.6965675741712</v>
      </c>
      <c r="N22" s="46">
        <f t="shared" si="2"/>
        <v>2500.6132889833234</v>
      </c>
      <c r="O22" s="46">
        <f t="shared" ref="O22:P22" si="3">SUM(O16:O21)</f>
        <v>2517.9850232567992</v>
      </c>
      <c r="P22" s="46">
        <f t="shared" si="3"/>
        <v>2578.2528601120639</v>
      </c>
      <c r="Q22" s="46">
        <f t="shared" ref="Q22:S22" si="4">SUM(Q16:Q21)</f>
        <v>2597.8047167424938</v>
      </c>
      <c r="R22" s="46">
        <f t="shared" si="4"/>
        <v>2613.152063902096</v>
      </c>
      <c r="S22" s="46">
        <f t="shared" si="4"/>
        <v>2694.4559149511847</v>
      </c>
      <c r="T22" s="46">
        <f t="shared" ref="T22:U22" si="5">SUM(T16:T21)</f>
        <v>2723.9937691141454</v>
      </c>
      <c r="U22" s="46">
        <f t="shared" si="5"/>
        <v>2761.2212649399248</v>
      </c>
    </row>
    <row r="26" spans="1:21" x14ac:dyDescent="0.3">
      <c r="B26" s="28" t="s">
        <v>83</v>
      </c>
    </row>
    <row r="27" spans="1:21" x14ac:dyDescent="0.3">
      <c r="A27" s="5"/>
      <c r="B27" s="34">
        <v>2002</v>
      </c>
      <c r="C27" s="34">
        <v>2003</v>
      </c>
      <c r="D27" s="34">
        <v>2004</v>
      </c>
      <c r="E27" s="34">
        <v>2005</v>
      </c>
      <c r="F27" s="34">
        <v>2006</v>
      </c>
      <c r="G27" s="34">
        <v>2007</v>
      </c>
      <c r="H27" s="34">
        <v>2008</v>
      </c>
      <c r="I27" s="34">
        <v>2009</v>
      </c>
      <c r="J27" s="34">
        <v>2010</v>
      </c>
      <c r="K27" s="34">
        <v>2011</v>
      </c>
      <c r="L27" s="34">
        <v>2012</v>
      </c>
      <c r="M27" s="34">
        <v>2013</v>
      </c>
      <c r="N27" s="34">
        <v>2014</v>
      </c>
      <c r="O27" s="34">
        <v>2015</v>
      </c>
      <c r="P27" s="34">
        <v>2016</v>
      </c>
      <c r="Q27" s="34">
        <v>2017</v>
      </c>
      <c r="R27" s="34">
        <v>2018</v>
      </c>
      <c r="S27" s="34">
        <v>2019</v>
      </c>
      <c r="T27" s="34">
        <v>2020</v>
      </c>
      <c r="U27" s="34">
        <v>2021</v>
      </c>
    </row>
    <row r="28" spans="1:21" x14ac:dyDescent="0.3">
      <c r="A28" s="4" t="s">
        <v>1</v>
      </c>
      <c r="B28" s="20">
        <f>B4-DOP!B4-DOF!B4-DOT!B4-DOD!B4</f>
        <v>0</v>
      </c>
      <c r="C28" s="20">
        <f>C4-DOP!C4-DOF!C4-DOT!C4-DOD!C4</f>
        <v>8.3819031715393066E-9</v>
      </c>
      <c r="D28" s="20">
        <f>D4-DOP!D4-DOF!D4-DOT!D4-DOD!D4</f>
        <v>0</v>
      </c>
      <c r="E28" s="20">
        <f>E4-DOP!E4-DOF!E4-DOT!E4-DOD!E4</f>
        <v>-2.3283064365386963E-8</v>
      </c>
      <c r="F28" s="20">
        <f>F4-DOP!F4-DOF!F4-DOT!F4-DOD!F4</f>
        <v>0</v>
      </c>
      <c r="G28" s="20">
        <f>G4-DOP!G4-DOF!G4-DOT!G4-DOD!G4</f>
        <v>-2.2351741790771484E-8</v>
      </c>
      <c r="H28" s="20">
        <f>H4-DOP!H4-DOF!H4-DOT!H4-DOD!H4</f>
        <v>1.1175870895385742E-8</v>
      </c>
      <c r="I28" s="20">
        <f>I4-DOP!I4-DOF!I4-DOT!I4-DOD!I4</f>
        <v>-1.4901161193847656E-8</v>
      </c>
      <c r="J28" s="20">
        <f>J4-DOP!J4-DOF!J4-DOT!J4-DOD!J4</f>
        <v>2.1420419216156006E-8</v>
      </c>
      <c r="K28" s="20">
        <f>K4-DOP!K4-DOF!K4-DOT!K4-DOD!K4</f>
        <v>0</v>
      </c>
      <c r="L28" s="20">
        <f>L4-DOP!L4-DOF!L4-DOT!L4-DOD!L4</f>
        <v>0</v>
      </c>
      <c r="M28" s="20">
        <f>M4-DOP!M4-DOF!M4-DOT!M4-DOD!M4</f>
        <v>-2.0489096641540527E-8</v>
      </c>
      <c r="N28" s="20">
        <f>N4-DOP!N4-DOF!N4-DOT!N4-DOD!N4</f>
        <v>0</v>
      </c>
      <c r="O28" s="20">
        <f>O4-DOP!O4-DOF!O4-DOT!O4-DOD!O4</f>
        <v>0</v>
      </c>
      <c r="P28" s="20">
        <f>P4-DOP!P4-DOF!P4-DOT!P4-DOD!P4</f>
        <v>2.7008354663848877E-8</v>
      </c>
      <c r="Q28" s="20">
        <f>Q4-DOP!Q4-DOF!Q4-DOT!Q4-DOD!Q4</f>
        <v>1.9557774066925049E-8</v>
      </c>
      <c r="R28" s="20">
        <f>R4-DOP!R4-DOF!R4-DOT!R4-DOD!R4</f>
        <v>-7.9162418842315674E-9</v>
      </c>
      <c r="S28" s="20">
        <f>S4-DOP!S4-DOF!S4-DOT!S4-DOD!S4</f>
        <v>-3.0267983675003052E-9</v>
      </c>
      <c r="T28" s="20">
        <f>T4-DOP!T4-DOF!T4-DOT!T4-DOD!T4</f>
        <v>2.2817403078079224E-8</v>
      </c>
      <c r="U28" s="20">
        <f>U4-DOP!U4-DOF!U4-DOT!U4-DOD!U4</f>
        <v>0</v>
      </c>
    </row>
    <row r="29" spans="1:21" x14ac:dyDescent="0.3">
      <c r="A29" s="3" t="s">
        <v>2</v>
      </c>
      <c r="B29" s="20">
        <f>B5-DOP!B5-DOF!B5-DOT!B5-DOD!B5</f>
        <v>0</v>
      </c>
      <c r="C29" s="20">
        <f>C5-DOP!C5-DOF!C5-DOT!C5-DOD!C5</f>
        <v>-5.3551048040390015E-9</v>
      </c>
      <c r="D29" s="20">
        <f>D5-DOP!D5-DOF!D5-DOT!D5-DOD!D5</f>
        <v>0</v>
      </c>
      <c r="E29" s="20">
        <f>E5-DOP!E5-DOF!E5-DOT!E5-DOD!E5</f>
        <v>-2.3283064365386963E-9</v>
      </c>
      <c r="F29" s="20">
        <f>F5-DOP!F5-DOF!F5-DOT!F5-DOD!F5</f>
        <v>0</v>
      </c>
      <c r="G29" s="20">
        <f>G5-DOP!G5-DOF!G5-DOT!G5-DOD!G5</f>
        <v>0</v>
      </c>
      <c r="H29" s="20">
        <f>H5-DOP!H5-DOF!H5-DOT!H5-DOD!H5</f>
        <v>-2.5611370801925659E-9</v>
      </c>
      <c r="I29" s="20">
        <f>I5-DOP!I5-DOF!I5-DOT!I5-DOD!I5</f>
        <v>3.4924596548080444E-9</v>
      </c>
      <c r="J29" s="20">
        <f>J5-DOP!J5-DOF!J5-DOT!J5-DOD!J5</f>
        <v>4.8894435167312622E-9</v>
      </c>
      <c r="K29" s="20">
        <f>K5-DOP!K5-DOF!K5-DOT!K5-DOD!K5</f>
        <v>3.9581209421157837E-9</v>
      </c>
      <c r="L29" s="20">
        <f>L5-DOP!L5-DOF!L5-DOT!L5-DOD!L5</f>
        <v>-6.0535967350006104E-9</v>
      </c>
      <c r="M29" s="20">
        <f>M5-DOP!M5-DOF!M5-DOT!M5-DOD!M5</f>
        <v>0</v>
      </c>
      <c r="N29" s="20">
        <f>N5-DOP!N5-DOF!N5-DOT!N5-DOD!N5</f>
        <v>-3.9581209421157837E-9</v>
      </c>
      <c r="O29" s="20">
        <f>O5-DOP!O5-DOF!O5-DOT!O5-DOD!O5</f>
        <v>-2.7939677238464355E-9</v>
      </c>
      <c r="P29" s="20">
        <f>P5-DOP!P5-DOF!P5-DOT!P5-DOD!P5</f>
        <v>1.2107193470001221E-8</v>
      </c>
      <c r="Q29" s="20">
        <f>Q5-DOP!Q5-DOF!Q5-DOT!Q5-DOD!Q5</f>
        <v>-5.1222741603851318E-9</v>
      </c>
      <c r="R29" s="20">
        <f>R5-DOP!R5-DOF!R5-DOT!R5-DOD!R5</f>
        <v>8.8475644588470459E-9</v>
      </c>
      <c r="S29" s="20">
        <f>S5-DOP!S5-DOF!S5-DOT!S5-DOD!S5</f>
        <v>-1.1175870895385742E-8</v>
      </c>
      <c r="T29" s="20">
        <f>T5-DOP!T5-DOF!T5-DOT!T5-DOD!T5</f>
        <v>5.1222741603851318E-9</v>
      </c>
      <c r="U29" s="20">
        <f>U5-DOP!U5-DOF!U5-DOT!U5-DOD!U5</f>
        <v>-5.5879354476928711E-9</v>
      </c>
    </row>
    <row r="30" spans="1:21" x14ac:dyDescent="0.3">
      <c r="A30" s="3" t="s">
        <v>3</v>
      </c>
      <c r="B30" s="20">
        <f>B6-DOP!B6-DOF!B6-DOT!B6-DOD!B6</f>
        <v>-4.0745362639427185E-9</v>
      </c>
      <c r="C30" s="20">
        <f>C6-DOP!C6-DOF!C6-DOT!C6-DOD!C6</f>
        <v>4.4819898903369904E-9</v>
      </c>
      <c r="D30" s="20">
        <f>D6-DOP!D6-DOF!D6-DOT!D6-DOD!D6</f>
        <v>-1.862645149230957E-9</v>
      </c>
      <c r="E30" s="20">
        <f>E6-DOP!E6-DOF!E6-DOT!E6-DOD!E6</f>
        <v>0</v>
      </c>
      <c r="F30" s="20">
        <f>F6-DOP!F6-DOF!F6-DOT!F6-DOD!F6</f>
        <v>-7.6834112405776978E-9</v>
      </c>
      <c r="G30" s="20">
        <f>G6-DOP!G6-DOF!G6-DOT!G6-DOD!G6</f>
        <v>0</v>
      </c>
      <c r="H30" s="20">
        <f>H6-DOP!H6-DOF!H6-DOT!H6-DOD!H6</f>
        <v>0</v>
      </c>
      <c r="I30" s="20">
        <f>I6-DOP!I6-DOF!I6-DOT!I6-DOD!I6</f>
        <v>0</v>
      </c>
      <c r="J30" s="20">
        <f>J6-DOP!J6-DOF!J6-DOT!J6-DOD!J6</f>
        <v>-6.9849193096160889E-9</v>
      </c>
      <c r="K30" s="20">
        <f>K6-DOP!K6-DOF!K6-DOT!K6-DOD!K6</f>
        <v>0</v>
      </c>
      <c r="L30" s="20">
        <f>L6-DOP!L6-DOF!L6-DOT!L6-DOD!L6</f>
        <v>-7.9162418842315674E-9</v>
      </c>
      <c r="M30" s="20">
        <f>M6-DOP!M6-DOF!M6-DOT!M6-DOD!M6</f>
        <v>3.7252902984619141E-9</v>
      </c>
      <c r="N30" s="20">
        <f>N6-DOP!N6-DOF!N6-DOT!N6-DOD!N6</f>
        <v>0</v>
      </c>
      <c r="O30" s="20">
        <f>O6-DOP!O6-DOF!O6-DOT!O6-DOD!O6</f>
        <v>-6.9849193096160889E-9</v>
      </c>
      <c r="P30" s="20">
        <f>P6-DOP!P6-DOF!P6-DOT!P6-DOD!P6</f>
        <v>-1.4435499906539917E-8</v>
      </c>
      <c r="Q30" s="20">
        <f>Q6-DOP!Q6-DOF!Q6-DOT!Q6-DOD!Q6</f>
        <v>1.1641532182693481E-8</v>
      </c>
      <c r="R30" s="20">
        <f>R6-DOP!R6-DOF!R6-DOT!R6-DOD!R6</f>
        <v>-7.9162418842315674E-9</v>
      </c>
      <c r="S30" s="20">
        <f>S6-DOP!S6-DOF!S6-DOT!S6-DOD!S6</f>
        <v>1.0244548320770264E-8</v>
      </c>
      <c r="T30" s="20">
        <f>T6-DOP!T6-DOF!T6-DOT!T6-DOD!T6</f>
        <v>5.1222741603851318E-9</v>
      </c>
      <c r="U30" s="20">
        <f>U6-DOP!U6-DOF!U6-DOT!U6-DOD!U6</f>
        <v>0</v>
      </c>
    </row>
    <row r="31" spans="1:21" x14ac:dyDescent="0.3">
      <c r="A31" s="3" t="s">
        <v>4</v>
      </c>
      <c r="B31" s="20">
        <f>B7-DOP!B7-DOF!B7-DOT!B7-DOD!B7</f>
        <v>1.6880221664905548E-9</v>
      </c>
      <c r="C31" s="20">
        <f>C7-DOP!C7-DOF!C7-DOT!C7-DOD!C7</f>
        <v>0</v>
      </c>
      <c r="D31" s="20">
        <f>D7-DOP!D7-DOF!D7-DOT!D7-DOD!D7</f>
        <v>0</v>
      </c>
      <c r="E31" s="20">
        <f>E7-DOP!E7-DOF!E7-DOT!E7-DOD!E7</f>
        <v>-4.5401975512504578E-9</v>
      </c>
      <c r="F31" s="20">
        <f>F7-DOP!F7-DOF!F7-DOT!F7-DOD!F7</f>
        <v>-2.3865140974521637E-9</v>
      </c>
      <c r="G31" s="20">
        <f>G7-DOP!G7-DOF!G7-DOT!G7-DOD!G7</f>
        <v>1.57160684466362E-9</v>
      </c>
      <c r="H31" s="20">
        <f>H7-DOP!H7-DOF!H7-DOT!H7-DOD!H7</f>
        <v>-4.2491592466831207E-9</v>
      </c>
      <c r="I31" s="20">
        <f>I7-DOP!I7-DOF!I7-DOT!I7-DOD!I7</f>
        <v>1.862645149230957E-9</v>
      </c>
      <c r="J31" s="20">
        <f>J7-DOP!J7-DOF!J7-DOT!J7-DOD!J7</f>
        <v>1.5133991837501526E-9</v>
      </c>
      <c r="K31" s="20">
        <f>K7-DOP!K7-DOF!K7-DOT!K7-DOD!K7</f>
        <v>1.280568540096283E-9</v>
      </c>
      <c r="L31" s="20">
        <f>L7-DOP!L7-DOF!L7-DOT!L7-DOD!L7</f>
        <v>-1.7462298274040222E-9</v>
      </c>
      <c r="M31" s="20">
        <f>M7-DOP!M7-DOF!M7-DOT!M7-DOD!M7</f>
        <v>2.4447217583656311E-9</v>
      </c>
      <c r="N31" s="20">
        <f>N7-DOP!N7-DOF!N7-DOT!N7-DOD!N7</f>
        <v>-2.4447217583656311E-9</v>
      </c>
      <c r="O31" s="20">
        <f>O7-DOP!O7-DOF!O7-DOT!O7-DOD!O7</f>
        <v>6.7520886659622192E-9</v>
      </c>
      <c r="P31" s="20">
        <f>P7-DOP!P7-DOF!P7-DOT!P7-DOD!P7</f>
        <v>6.5192580223083496E-9</v>
      </c>
      <c r="Q31" s="20">
        <f>Q7-DOP!Q7-DOF!Q7-DOT!Q7-DOD!Q7</f>
        <v>-6.9849193096160889E-9</v>
      </c>
      <c r="R31" s="20">
        <f>R7-DOP!R7-DOF!R7-DOT!R7-DOD!R7</f>
        <v>0</v>
      </c>
      <c r="S31" s="20">
        <f>S7-DOP!S7-DOF!S7-DOT!S7-DOD!S7</f>
        <v>-3.7252902984619141E-9</v>
      </c>
      <c r="T31" s="20">
        <f>T7-DOP!T7-DOF!T7-DOT!T7-DOD!T7</f>
        <v>0</v>
      </c>
      <c r="U31" s="20">
        <f>U7-DOP!U7-DOF!U7-DOT!U7-DOD!U7</f>
        <v>-1.862645149230957E-9</v>
      </c>
    </row>
    <row r="32" spans="1:21" x14ac:dyDescent="0.3">
      <c r="A32" s="3" t="s">
        <v>5</v>
      </c>
      <c r="B32" s="20">
        <f>B8-DOP!B8-DOF!B8-DOT!B8-DOD!B8</f>
        <v>3.8417056202888489E-9</v>
      </c>
      <c r="C32" s="20">
        <f>C8-DOP!C8-DOF!C8-DOT!C8-DOD!C8</f>
        <v>-6.4028427004814148E-10</v>
      </c>
      <c r="D32" s="20">
        <f>D8-DOP!D8-DOF!D8-DOT!D8-DOD!D8</f>
        <v>2.1536834537982941E-9</v>
      </c>
      <c r="E32" s="20">
        <f>E8-DOP!E8-DOF!E8-DOT!E8-DOD!E8</f>
        <v>0</v>
      </c>
      <c r="F32" s="20">
        <f>F8-DOP!F8-DOF!F8-DOT!F8-DOD!F8</f>
        <v>-6.9849193096160889E-10</v>
      </c>
      <c r="G32" s="20">
        <f>G8-DOP!G8-DOF!G8-DOT!G8-DOD!G8</f>
        <v>-1.0477378964424133E-9</v>
      </c>
      <c r="H32" s="20">
        <f>H8-DOP!H8-DOF!H8-DOT!H8-DOD!H8</f>
        <v>0</v>
      </c>
      <c r="I32" s="20">
        <f>I8-DOP!I8-DOF!I8-DOT!I8-DOD!I8</f>
        <v>1.3969838619232178E-9</v>
      </c>
      <c r="J32" s="20">
        <f>J8-DOP!J8-DOF!J8-DOT!J8-DOD!J8</f>
        <v>-3.9581209421157837E-9</v>
      </c>
      <c r="K32" s="20">
        <f>K8-DOP!K8-DOF!K8-DOT!K8-DOD!K8</f>
        <v>0</v>
      </c>
      <c r="L32" s="20">
        <f>L8-DOP!L8-DOF!L8-DOT!L8-DOD!L8</f>
        <v>0</v>
      </c>
      <c r="M32" s="20">
        <f>M8-DOP!M8-DOF!M8-DOT!M8-DOD!M8</f>
        <v>-2.5029294192790985E-9</v>
      </c>
      <c r="N32" s="20">
        <f>N8-DOP!N8-DOF!N8-DOT!N8-DOD!N8</f>
        <v>-3.6088749766349792E-9</v>
      </c>
      <c r="O32" s="20">
        <f>O8-DOP!O8-DOF!O8-DOT!O8-DOD!O8</f>
        <v>0</v>
      </c>
      <c r="P32" s="20">
        <f>P8-DOP!P8-DOF!P8-DOT!P8-DOD!P8</f>
        <v>2.6775524020195007E-9</v>
      </c>
      <c r="Q32" s="20">
        <f>Q8-DOP!Q8-DOF!Q8-DOT!Q8-DOD!Q8</f>
        <v>1.862645149230957E-9</v>
      </c>
      <c r="R32" s="20">
        <f>R8-DOP!R8-DOF!R8-DOT!R8-DOD!R8</f>
        <v>-9.3132257461547852E-10</v>
      </c>
      <c r="S32" s="20">
        <f>S8-DOP!S8-DOF!S8-DOT!S8-DOD!S8</f>
        <v>-1.280568540096283E-9</v>
      </c>
      <c r="T32" s="20">
        <f>T8-DOP!T8-DOF!T8-DOT!T8-DOD!T8</f>
        <v>-6.0535967350006104E-9</v>
      </c>
      <c r="U32" s="20">
        <f>U8-DOP!U8-DOF!U8-DOT!U8-DOD!U8</f>
        <v>-3.6088749766349792E-9</v>
      </c>
    </row>
    <row r="33" spans="1:21" x14ac:dyDescent="0.3">
      <c r="A33" s="3" t="s">
        <v>6</v>
      </c>
      <c r="B33" s="20">
        <f>B9-DOP!B9-DOF!B9-DOT!B9-DOD!B9</f>
        <v>-5.2386894822120667E-10</v>
      </c>
      <c r="C33" s="20">
        <f>C9-DOP!C9-DOF!C9-DOT!C9-DOD!C9</f>
        <v>6.9849193096160889E-9</v>
      </c>
      <c r="D33" s="20">
        <f>D9-DOP!D9-DOF!D9-DOT!D9-DOD!D9</f>
        <v>-3.14321368932724E-9</v>
      </c>
      <c r="E33" s="20">
        <f>E9-DOP!E9-DOF!E9-DOT!E9-DOD!E9</f>
        <v>2.4447217583656311E-9</v>
      </c>
      <c r="F33" s="20">
        <f>F9-DOP!F9-DOF!F9-DOT!F9-DOD!F9</f>
        <v>0</v>
      </c>
      <c r="G33" s="20">
        <f>G9-DOP!G9-DOF!G9-DOT!G9-DOD!G9</f>
        <v>2.7939677238464355E-9</v>
      </c>
      <c r="H33" s="20">
        <f>H9-DOP!H9-DOF!H9-DOT!H9-DOD!H9</f>
        <v>6.7520886659622192E-9</v>
      </c>
      <c r="I33" s="20">
        <f>I9-DOP!I9-DOF!I9-DOT!I9-DOD!I9</f>
        <v>-5.8207660913467407E-9</v>
      </c>
      <c r="J33" s="20">
        <f>J9-DOP!J9-DOF!J9-DOT!J9-DOD!J9</f>
        <v>7.4505805969238281E-9</v>
      </c>
      <c r="K33" s="20">
        <f>K9-DOP!K9-DOF!K9-DOT!K9-DOD!K9</f>
        <v>0</v>
      </c>
      <c r="L33" s="20">
        <f>L9-DOP!L9-DOF!L9-DOT!L9-DOD!L9</f>
        <v>6.9849193096160889E-9</v>
      </c>
      <c r="M33" s="20">
        <f>M9-DOP!M9-DOF!M9-DOT!M9-DOD!M9</f>
        <v>-3.7252902984619141E-9</v>
      </c>
      <c r="N33" s="20">
        <f>N9-DOP!N9-DOF!N9-DOT!N9-DOD!N9</f>
        <v>0</v>
      </c>
      <c r="O33" s="20">
        <f>O9-DOP!O9-DOF!O9-DOT!O9-DOD!O9</f>
        <v>0</v>
      </c>
      <c r="P33" s="20">
        <f>P9-DOP!P9-DOF!P9-DOT!P9-DOD!P9</f>
        <v>2.5611370801925659E-9</v>
      </c>
      <c r="Q33" s="20">
        <f>Q9-DOP!Q9-DOF!Q9-DOT!Q9-DOD!Q9</f>
        <v>-2.3283064365386963E-9</v>
      </c>
      <c r="R33" s="20">
        <f>R9-DOP!R9-DOF!R9-DOT!R9-DOD!R9</f>
        <v>0</v>
      </c>
      <c r="S33" s="20">
        <f>S9-DOP!S9-DOF!S9-DOT!S9-DOD!S9</f>
        <v>1.0244548320770264E-8</v>
      </c>
      <c r="T33" s="20">
        <f>T9-DOP!T9-DOF!T9-DOT!T9-DOD!T9</f>
        <v>0</v>
      </c>
      <c r="U33" s="20">
        <f>U9-DOP!U9-DOF!U9-DOT!U9-DOD!U9</f>
        <v>-6.9849193096160889E-9</v>
      </c>
    </row>
    <row r="34" spans="1:21" s="28" customFormat="1" x14ac:dyDescent="0.3">
      <c r="A34" s="3" t="s">
        <v>7</v>
      </c>
      <c r="B34" s="48">
        <f t="shared" ref="B34:N34" si="6">SUM(B28:B33)</f>
        <v>9.3132257461547852E-10</v>
      </c>
      <c r="C34" s="48">
        <f t="shared" si="6"/>
        <v>1.3853423297405243E-8</v>
      </c>
      <c r="D34" s="48">
        <f t="shared" si="6"/>
        <v>-2.852175384759903E-9</v>
      </c>
      <c r="E34" s="48">
        <f t="shared" si="6"/>
        <v>-2.7706846594810486E-8</v>
      </c>
      <c r="F34" s="48">
        <f t="shared" si="6"/>
        <v>-1.076841726899147E-8</v>
      </c>
      <c r="G34" s="48">
        <f t="shared" si="6"/>
        <v>-1.9033905118703842E-8</v>
      </c>
      <c r="H34" s="48">
        <f t="shared" si="6"/>
        <v>1.1117663234472275E-8</v>
      </c>
      <c r="I34" s="48">
        <f t="shared" si="6"/>
        <v>-1.3969838619232178E-8</v>
      </c>
      <c r="J34" s="48">
        <f t="shared" si="6"/>
        <v>2.4330802261829376E-8</v>
      </c>
      <c r="K34" s="48">
        <f t="shared" si="6"/>
        <v>5.2386894822120667E-9</v>
      </c>
      <c r="L34" s="48">
        <f t="shared" si="6"/>
        <v>-8.7311491370201111E-9</v>
      </c>
      <c r="M34" s="48">
        <f t="shared" si="6"/>
        <v>-2.0547304302453995E-8</v>
      </c>
      <c r="N34" s="48">
        <f t="shared" si="6"/>
        <v>-1.0011717677116394E-8</v>
      </c>
      <c r="O34" s="48">
        <f t="shared" ref="O34:P34" si="7">SUM(O28:O33)</f>
        <v>-3.0267983675003052E-9</v>
      </c>
      <c r="P34" s="48">
        <f t="shared" si="7"/>
        <v>3.6437995731830597E-8</v>
      </c>
      <c r="Q34" s="48">
        <f t="shared" ref="Q34:S34" si="8">SUM(Q28:Q33)</f>
        <v>1.862645149230957E-8</v>
      </c>
      <c r="R34" s="48">
        <f t="shared" si="8"/>
        <v>-7.9162418842315674E-9</v>
      </c>
      <c r="S34" s="48">
        <f t="shared" si="8"/>
        <v>1.280568540096283E-9</v>
      </c>
      <c r="T34" s="48">
        <f t="shared" ref="T34:U34" si="9">SUM(T28:T33)</f>
        <v>2.7008354663848877E-8</v>
      </c>
      <c r="U34" s="48">
        <f t="shared" si="9"/>
        <v>-1.8044374883174896E-8</v>
      </c>
    </row>
    <row r="37" spans="1:21" x14ac:dyDescent="0.3">
      <c r="B37" s="55" t="s">
        <v>107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1:21" x14ac:dyDescent="0.3">
      <c r="B38" s="37">
        <v>2002</v>
      </c>
      <c r="C38" s="37">
        <v>2003</v>
      </c>
      <c r="D38" s="37">
        <v>2004</v>
      </c>
      <c r="E38" s="37">
        <v>2005</v>
      </c>
      <c r="F38" s="37">
        <v>2006</v>
      </c>
      <c r="G38" s="37">
        <v>2007</v>
      </c>
      <c r="H38" s="37">
        <v>2008</v>
      </c>
      <c r="I38" s="37">
        <v>2009</v>
      </c>
      <c r="J38" s="37">
        <v>2010</v>
      </c>
      <c r="K38" s="37">
        <v>2011</v>
      </c>
      <c r="L38" s="37">
        <v>2012</v>
      </c>
      <c r="M38" s="37">
        <v>2013</v>
      </c>
      <c r="N38" s="37">
        <v>2014</v>
      </c>
      <c r="O38" s="37">
        <v>2015</v>
      </c>
      <c r="P38" s="37">
        <f>P15</f>
        <v>2016</v>
      </c>
      <c r="Q38" s="37">
        <f>Q15</f>
        <v>2017</v>
      </c>
      <c r="R38" s="37">
        <f>R15</f>
        <v>2018</v>
      </c>
      <c r="S38" s="37">
        <v>2019</v>
      </c>
      <c r="T38" s="37">
        <v>2020</v>
      </c>
      <c r="U38" s="37">
        <v>2021</v>
      </c>
    </row>
    <row r="39" spans="1:21" x14ac:dyDescent="0.3">
      <c r="A39" s="1" t="s">
        <v>108</v>
      </c>
      <c r="B39" s="35">
        <f>'P. opérationnel-calog'!B29</f>
        <v>0.83435358199268406</v>
      </c>
      <c r="C39" s="35">
        <f>'P. opérationnel-calog'!C29</f>
        <v>0.77366535064251296</v>
      </c>
      <c r="D39" s="35">
        <f>'P. opérationnel-calog'!D29</f>
        <v>0.77237154186237533</v>
      </c>
      <c r="E39" s="35">
        <f>'P. opérationnel-calog'!E29</f>
        <v>0.7699294277652402</v>
      </c>
      <c r="F39" s="35">
        <f>'P. opérationnel-calog'!F29</f>
        <v>0.80870502120166465</v>
      </c>
      <c r="G39" s="35">
        <f>'P. opérationnel-calog'!G29</f>
        <v>0.80542462217258393</v>
      </c>
      <c r="H39" s="35">
        <f>'P. opérationnel-calog'!H29</f>
        <v>0.78901773773240913</v>
      </c>
      <c r="I39" s="35">
        <f>'P. opérationnel-calog'!I29</f>
        <v>0.77351703792746374</v>
      </c>
      <c r="J39" s="35">
        <f>'P. opérationnel-calog'!J29</f>
        <v>0.76493183923518537</v>
      </c>
      <c r="K39" s="35">
        <f>'P. opérationnel-calog'!K29</f>
        <v>0.76667527107157207</v>
      </c>
      <c r="L39" s="35">
        <f>'P. opérationnel-calog'!L29</f>
        <v>0.78082598103058687</v>
      </c>
      <c r="M39" s="35">
        <f>'P. opérationnel-calog'!M29</f>
        <v>0.77597960083737461</v>
      </c>
      <c r="N39" s="35">
        <f>'P. opérationnel-calog'!N29</f>
        <v>0.78696687557734746</v>
      </c>
      <c r="O39" s="35">
        <f>'P. opérationnel-calog'!O29</f>
        <v>0.78733834832517935</v>
      </c>
      <c r="P39" s="35">
        <f>'P. opérationnel-calog'!P29</f>
        <v>0.78849308729167356</v>
      </c>
      <c r="Q39" s="35">
        <f>'P. opérationnel-calog'!Q29</f>
        <v>0.78795206333458057</v>
      </c>
      <c r="R39" s="35">
        <f>'P. opérationnel-calog'!R29</f>
        <v>0.78117852648335651</v>
      </c>
      <c r="S39" s="35">
        <f>'P. opérationnel-calog'!S29</f>
        <v>0.78204908560235542</v>
      </c>
      <c r="T39" s="35">
        <f>'P. opérationnel-calog'!T29</f>
        <v>0.7816764619970904</v>
      </c>
      <c r="U39" s="35">
        <f>'P. opérationnel-calog'!U29</f>
        <v>0.7812442227020342</v>
      </c>
    </row>
    <row r="40" spans="1:21" x14ac:dyDescent="0.3">
      <c r="A40" s="1" t="s">
        <v>74</v>
      </c>
      <c r="B40" s="35">
        <f>'P. opérationnel-calog'!B34</f>
        <v>4.9007631965505082E-2</v>
      </c>
      <c r="C40" s="35">
        <f>'P. opérationnel-calog'!C34</f>
        <v>8.0504446102671476E-2</v>
      </c>
      <c r="D40" s="35">
        <f>'P. opérationnel-calog'!D34</f>
        <v>6.8900426635594411E-2</v>
      </c>
      <c r="E40" s="35">
        <f>'P. opérationnel-calog'!E34</f>
        <v>6.6230113929158688E-2</v>
      </c>
      <c r="F40" s="35">
        <f>'P. opérationnel-calog'!F34</f>
        <v>6.7229120509480073E-2</v>
      </c>
      <c r="G40" s="35">
        <f>'P. opérationnel-calog'!G34</f>
        <v>7.0403358858091028E-2</v>
      </c>
      <c r="H40" s="35">
        <f>'P. opérationnel-calog'!H34</f>
        <v>7.2353026004118859E-2</v>
      </c>
      <c r="I40" s="35">
        <f>'P. opérationnel-calog'!I34</f>
        <v>7.4749786301608473E-2</v>
      </c>
      <c r="J40" s="35">
        <f>'P. opérationnel-calog'!J34</f>
        <v>9.1256603601510958E-2</v>
      </c>
      <c r="K40" s="35">
        <f>'P. opérationnel-calog'!K34</f>
        <v>9.4985873381225702E-2</v>
      </c>
      <c r="L40" s="35">
        <f>'P. opérationnel-calog'!L34</f>
        <v>9.7999811809239515E-2</v>
      </c>
      <c r="M40" s="35">
        <f>'P. opérationnel-calog'!M34</f>
        <v>0.1014641751372032</v>
      </c>
      <c r="N40" s="35">
        <f>'P. opérationnel-calog'!N34</f>
        <v>0.10011640499973318</v>
      </c>
      <c r="O40" s="35">
        <f>'P. opérationnel-calog'!O34</f>
        <v>0.1017040188538587</v>
      </c>
      <c r="P40" s="35">
        <f>'P. opérationnel-calog'!P34</f>
        <v>0.10403750902328454</v>
      </c>
      <c r="Q40" s="35">
        <f>'P. opérationnel-calog'!Q34</f>
        <v>0.10329770444686538</v>
      </c>
      <c r="R40" s="35">
        <f>'P. opérationnel-calog'!R34</f>
        <v>0.10324863554699007</v>
      </c>
      <c r="S40" s="35">
        <f>'P. opérationnel-calog'!S34</f>
        <v>0.10504578437132324</v>
      </c>
      <c r="T40" s="35">
        <f>'P. opérationnel-calog'!T34</f>
        <v>0.10813682196103667</v>
      </c>
      <c r="U40" s="35">
        <f>'P. opérationnel-calog'!U34</f>
        <v>0.11123669469293557</v>
      </c>
    </row>
    <row r="41" spans="1:21" x14ac:dyDescent="0.3">
      <c r="A41" s="1" t="s">
        <v>60</v>
      </c>
      <c r="B41" s="35">
        <f>DOF!B28</f>
        <v>8.4346071878712778E-2</v>
      </c>
      <c r="C41" s="35">
        <f>DOF!C28</f>
        <v>0.11122575692474977</v>
      </c>
      <c r="D41" s="35">
        <f>DOF!D28</f>
        <v>0.12904407330021417</v>
      </c>
      <c r="E41" s="35">
        <f>DOF!E28</f>
        <v>0.12833385030553809</v>
      </c>
      <c r="F41" s="35">
        <f>DOF!F28</f>
        <v>9.2856005713276013E-2</v>
      </c>
      <c r="G41" s="35">
        <f>DOF!G28</f>
        <v>8.8284000575659674E-2</v>
      </c>
      <c r="H41" s="35">
        <f>DOF!H28</f>
        <v>8.9076907922167187E-2</v>
      </c>
      <c r="I41" s="35">
        <f>DOF!I28</f>
        <v>9.2008927627025033E-2</v>
      </c>
      <c r="J41" s="35">
        <f>DOF!J28</f>
        <v>0.10748073067028169</v>
      </c>
      <c r="K41" s="35">
        <f>DOF!K28</f>
        <v>0.1040014492535055</v>
      </c>
      <c r="L41" s="35">
        <f>DOF!L28</f>
        <v>9.4340870401704344E-2</v>
      </c>
      <c r="M41" s="35">
        <f>DOF!M28</f>
        <v>8.9983918627703829E-2</v>
      </c>
      <c r="N41" s="35">
        <f>DOF!N28</f>
        <v>8.4805347451418364E-2</v>
      </c>
      <c r="O41" s="35">
        <f>DOF!O28</f>
        <v>8.3226634700019578E-2</v>
      </c>
      <c r="P41" s="35">
        <f>DOF!P28</f>
        <v>8.1629511026952789E-2</v>
      </c>
      <c r="Q41" s="35">
        <f>DOF!Q28</f>
        <v>8.4463259244792172E-2</v>
      </c>
      <c r="R41" s="35">
        <f>DOF!R28</f>
        <v>9.1642056929064214E-2</v>
      </c>
      <c r="S41" s="35">
        <f>DOF!S28</f>
        <v>8.8663955354859908E-2</v>
      </c>
      <c r="T41" s="35">
        <f>DOF!T28</f>
        <v>8.7219273410267112E-2</v>
      </c>
      <c r="U41" s="35">
        <f>DOF!U28</f>
        <v>8.5627089814241886E-2</v>
      </c>
    </row>
    <row r="42" spans="1:21" x14ac:dyDescent="0.3">
      <c r="A42" s="1" t="s">
        <v>51</v>
      </c>
      <c r="B42" s="35">
        <f>DOT!B28</f>
        <v>1.05431285220061E-2</v>
      </c>
      <c r="C42" s="35">
        <f>DOT!C28</f>
        <v>1.4917093330070253E-2</v>
      </c>
      <c r="D42" s="35">
        <f>DOT!D28</f>
        <v>9.9704342887502097E-3</v>
      </c>
      <c r="E42" s="35">
        <f>DOT!E28</f>
        <v>1.3017808788655752E-2</v>
      </c>
      <c r="F42" s="35">
        <f>DOT!F28</f>
        <v>6.6554094949841597E-3</v>
      </c>
      <c r="G42" s="35">
        <f>DOT!G28</f>
        <v>6.4300107557552812E-3</v>
      </c>
      <c r="H42" s="35">
        <f>DOT!H28</f>
        <v>1.6678586514392423E-2</v>
      </c>
      <c r="I42" s="35">
        <f>DOT!I28</f>
        <v>2.8551234390571268E-2</v>
      </c>
      <c r="J42" s="35">
        <f>DOT!J28</f>
        <v>7.9716183439172295E-3</v>
      </c>
      <c r="K42" s="35">
        <f>DOT!K28</f>
        <v>7.4394537470698994E-3</v>
      </c>
      <c r="L42" s="35">
        <f>DOT!L28</f>
        <v>5.4366616754253369E-3</v>
      </c>
      <c r="M42" s="35">
        <f>DOT!M28</f>
        <v>1.3364552023593374E-2</v>
      </c>
      <c r="N42" s="35">
        <f>DOT!N28</f>
        <v>6.4213720717670505E-3</v>
      </c>
      <c r="O42" s="35">
        <f>DOT!O28</f>
        <v>6.5844297352919317E-3</v>
      </c>
      <c r="P42" s="35">
        <f>DOT!P28</f>
        <v>3.1766800955744423E-3</v>
      </c>
      <c r="Q42" s="35">
        <f>DOT!Q28</f>
        <v>2.4477263494887894E-3</v>
      </c>
      <c r="R42" s="35">
        <f>DOT!R28</f>
        <v>1.860659902754204E-3</v>
      </c>
      <c r="S42" s="35">
        <f>DOT!S28</f>
        <v>3.0159115533780834E-3</v>
      </c>
      <c r="T42" s="35">
        <f>DOT!T28</f>
        <v>1.2599435403681258E-3</v>
      </c>
      <c r="U42" s="35">
        <f>DOT!U28</f>
        <v>1.6780580820742134E-3</v>
      </c>
    </row>
    <row r="43" spans="1:21" x14ac:dyDescent="0.3">
      <c r="A43" s="1" t="s">
        <v>62</v>
      </c>
      <c r="B43" s="26">
        <f>DOD!B28</f>
        <v>2.1749584722725073E-2</v>
      </c>
      <c r="C43" s="26">
        <f>DOD!C28</f>
        <v>1.9687352999995432E-2</v>
      </c>
      <c r="D43" s="26">
        <f>DOD!D28</f>
        <v>1.9713523913065922E-2</v>
      </c>
      <c r="E43" s="26">
        <f>DOD!E28</f>
        <v>2.2488799211407465E-2</v>
      </c>
      <c r="F43" s="26">
        <f>DOD!F28</f>
        <v>2.4553847001866549E-2</v>
      </c>
      <c r="G43" s="26">
        <f>DOD!G28</f>
        <v>2.9458007637910202E-2</v>
      </c>
      <c r="H43" s="26">
        <f>DOD!H28</f>
        <v>3.2873741826912412E-2</v>
      </c>
      <c r="I43" s="26">
        <f>DOD!I28</f>
        <v>3.1173013753331473E-2</v>
      </c>
      <c r="J43" s="26">
        <f>DOD!J28</f>
        <v>2.8359208149104548E-2</v>
      </c>
      <c r="K43" s="26">
        <f>DOD!K28</f>
        <v>2.6897950972464047E-2</v>
      </c>
      <c r="L43" s="26">
        <f>DOD!L28</f>
        <v>2.1396675020339918E-2</v>
      </c>
      <c r="M43" s="26">
        <f>DOD!M28</f>
        <v>1.9207753374125187E-2</v>
      </c>
      <c r="N43" s="26">
        <f>DOD!N28</f>
        <v>2.1689999899733851E-2</v>
      </c>
      <c r="O43" s="26">
        <f>DOD!O28</f>
        <v>2.1146568385650429E-2</v>
      </c>
      <c r="P43" s="26">
        <f>DOD!P28</f>
        <v>2.2663212194397628E-2</v>
      </c>
      <c r="Q43" s="26">
        <f>DOD!Q28</f>
        <v>2.1859061196399139E-2</v>
      </c>
      <c r="R43" s="26">
        <f>DOD!R28</f>
        <v>2.1710424406563102E-2</v>
      </c>
      <c r="S43" s="26">
        <f>DOD!S28</f>
        <v>2.1222434492567221E-2</v>
      </c>
      <c r="T43" s="26">
        <f>DOD!T28</f>
        <v>2.1677979008088349E-2</v>
      </c>
      <c r="U43" s="26">
        <f>DOD!U28</f>
        <v>2.0185572120062077E-2</v>
      </c>
    </row>
    <row r="44" spans="1:21" s="28" customFormat="1" x14ac:dyDescent="0.3">
      <c r="A44" s="45" t="s">
        <v>7</v>
      </c>
      <c r="B44" s="44">
        <f>SUM(B39:B43)</f>
        <v>0.99999999908163306</v>
      </c>
      <c r="C44" s="44">
        <f t="shared" ref="C44:N44" si="10">SUM(C39:C43)</f>
        <v>1</v>
      </c>
      <c r="D44" s="44">
        <f t="shared" si="10"/>
        <v>1</v>
      </c>
      <c r="E44" s="44">
        <f t="shared" si="10"/>
        <v>1.0000000000000002</v>
      </c>
      <c r="F44" s="44">
        <f t="shared" si="10"/>
        <v>0.9999994039212714</v>
      </c>
      <c r="G44" s="44">
        <f t="shared" si="10"/>
        <v>1.0000000000000002</v>
      </c>
      <c r="H44" s="44">
        <f t="shared" si="10"/>
        <v>1</v>
      </c>
      <c r="I44" s="44">
        <f t="shared" si="10"/>
        <v>1</v>
      </c>
      <c r="J44" s="44">
        <f t="shared" si="10"/>
        <v>0.99999999999999978</v>
      </c>
      <c r="K44" s="44">
        <f t="shared" si="10"/>
        <v>0.9999999984258372</v>
      </c>
      <c r="L44" s="44">
        <f t="shared" si="10"/>
        <v>0.99999999993729605</v>
      </c>
      <c r="M44" s="44">
        <f t="shared" si="10"/>
        <v>1.0000000000000002</v>
      </c>
      <c r="N44" s="44">
        <f t="shared" si="10"/>
        <v>0.99999999999999989</v>
      </c>
      <c r="O44" s="44">
        <f t="shared" ref="O44" si="11">SUM(O39:O43)</f>
        <v>1</v>
      </c>
      <c r="P44" s="44">
        <f>SUM(P39:P43)</f>
        <v>0.99999999963188302</v>
      </c>
      <c r="Q44" s="44">
        <f>SUM(Q39:Q43)</f>
        <v>1.000019814572126</v>
      </c>
      <c r="R44" s="44">
        <f t="shared" ref="R44:S44" si="12">SUM(R39:R43)</f>
        <v>0.9996403032687281</v>
      </c>
      <c r="S44" s="44">
        <f t="shared" si="12"/>
        <v>0.99999717137448396</v>
      </c>
      <c r="T44" s="44">
        <f>SUM(T39:T43)</f>
        <v>0.99997047991685073</v>
      </c>
      <c r="U44" s="44">
        <f t="shared" ref="U44" si="13">SUM(U39:U43)</f>
        <v>0.99997163741134798</v>
      </c>
    </row>
  </sheetData>
  <mergeCells count="3">
    <mergeCell ref="B37:U37"/>
    <mergeCell ref="B14:U14"/>
    <mergeCell ref="B2:U2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U28"/>
  <sheetViews>
    <sheetView topLeftCell="A16" zoomScale="80" zoomScaleNormal="80" workbookViewId="0">
      <pane xSplit="1" topLeftCell="B1" activePane="topRight" state="frozen"/>
      <selection pane="topRight" activeCell="Q35" sqref="Q35"/>
    </sheetView>
  </sheetViews>
  <sheetFormatPr baseColWidth="10" defaultRowHeight="14.4" x14ac:dyDescent="0.3"/>
  <cols>
    <col min="1" max="1" width="29.5546875" bestFit="1" customWidth="1"/>
    <col min="2" max="17" width="15.6640625" customWidth="1"/>
    <col min="18" max="21" width="14.5546875" bestFit="1" customWidth="1"/>
  </cols>
  <sheetData>
    <row r="2" spans="1:21" x14ac:dyDescent="0.3">
      <c r="B2" s="55" t="s">
        <v>57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">
      <c r="A3" s="5"/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</row>
    <row r="4" spans="1:21" x14ac:dyDescent="0.3">
      <c r="A4" s="4" t="s">
        <v>1</v>
      </c>
      <c r="B4" s="19">
        <v>101096815.48</v>
      </c>
      <c r="C4" s="19">
        <v>130116882.02</v>
      </c>
      <c r="D4" s="19">
        <v>126483679.98</v>
      </c>
      <c r="E4" s="19">
        <v>120036460.16</v>
      </c>
      <c r="F4" s="19">
        <v>139558427.44</v>
      </c>
      <c r="G4" s="19">
        <v>147167757.88</v>
      </c>
      <c r="H4" s="19">
        <v>148755794.96000001</v>
      </c>
      <c r="I4" s="19">
        <v>149501770.44</v>
      </c>
      <c r="J4" s="19">
        <v>155181668.84999999</v>
      </c>
      <c r="K4" s="19">
        <v>162876146.25</v>
      </c>
      <c r="L4" s="19">
        <v>175351243.62</v>
      </c>
      <c r="M4" s="19">
        <v>179565770.05000001</v>
      </c>
      <c r="N4" s="19">
        <v>187395113</v>
      </c>
      <c r="O4" s="19">
        <v>187761688.03999999</v>
      </c>
      <c r="P4" s="19">
        <v>192030939.16</v>
      </c>
      <c r="Q4" s="19">
        <v>195025429.66999999</v>
      </c>
      <c r="R4" s="19">
        <v>193421890.84</v>
      </c>
      <c r="S4" s="19">
        <v>198888499.80000001</v>
      </c>
      <c r="T4" s="19">
        <v>208445048.61000001</v>
      </c>
      <c r="U4" s="19">
        <v>211524398.83000001</v>
      </c>
    </row>
    <row r="5" spans="1:21" x14ac:dyDescent="0.3">
      <c r="A5" s="3" t="s">
        <v>2</v>
      </c>
      <c r="B5" s="19">
        <v>30158052</v>
      </c>
      <c r="C5" s="19">
        <v>33517718.629999999</v>
      </c>
      <c r="D5" s="19">
        <v>38221201.579999998</v>
      </c>
      <c r="E5" s="19">
        <v>36862919.759999998</v>
      </c>
      <c r="F5" s="19">
        <v>38780085.350000001</v>
      </c>
      <c r="G5" s="19">
        <v>40517797.909999996</v>
      </c>
      <c r="H5" s="19">
        <v>42760306.649999999</v>
      </c>
      <c r="I5" s="19">
        <v>46358293.170000002</v>
      </c>
      <c r="J5" s="19">
        <v>45644977.189999998</v>
      </c>
      <c r="K5" s="19">
        <v>47728766.780000001</v>
      </c>
      <c r="L5" s="19">
        <v>52089820.310000002</v>
      </c>
      <c r="M5" s="19">
        <v>56040210.219999999</v>
      </c>
      <c r="N5" s="19">
        <v>58570080.770000003</v>
      </c>
      <c r="O5" s="19">
        <v>61501136.240000002</v>
      </c>
      <c r="P5" s="19">
        <v>63856196.479999997</v>
      </c>
      <c r="Q5" s="19">
        <v>63220037.189999998</v>
      </c>
      <c r="R5" s="19">
        <v>65189937.299999997</v>
      </c>
      <c r="S5" s="19">
        <v>67022460.030000001</v>
      </c>
      <c r="T5" s="19">
        <v>67821466.760000005</v>
      </c>
      <c r="U5" s="19">
        <v>69226798.549999997</v>
      </c>
    </row>
    <row r="6" spans="1:21" x14ac:dyDescent="0.3">
      <c r="A6" s="3" t="s">
        <v>3</v>
      </c>
      <c r="B6" s="19">
        <v>39816084.399999999</v>
      </c>
      <c r="C6" s="19">
        <v>41505080.920000002</v>
      </c>
      <c r="D6" s="19">
        <v>41497033.07</v>
      </c>
      <c r="E6" s="19">
        <v>44993438.609999999</v>
      </c>
      <c r="F6" s="19">
        <v>47414282.200000003</v>
      </c>
      <c r="G6" s="19">
        <v>48617530.369999997</v>
      </c>
      <c r="H6" s="19">
        <v>50627638.020000003</v>
      </c>
      <c r="I6" s="19">
        <v>52373359.789999999</v>
      </c>
      <c r="J6" s="19">
        <v>54143281.149999999</v>
      </c>
      <c r="K6" s="19">
        <v>54785260.93</v>
      </c>
      <c r="L6" s="19">
        <v>61933224.159999996</v>
      </c>
      <c r="M6" s="19">
        <v>65985713.140000001</v>
      </c>
      <c r="N6" s="19">
        <v>68071989.760000005</v>
      </c>
      <c r="O6" s="19">
        <v>68488191.040000007</v>
      </c>
      <c r="P6" s="19">
        <v>70190269.849999994</v>
      </c>
      <c r="Q6" s="19">
        <v>71453085.370000005</v>
      </c>
      <c r="R6" s="19">
        <v>73001155.370000005</v>
      </c>
      <c r="S6" s="19">
        <v>80035604.980000004</v>
      </c>
      <c r="T6" s="19">
        <v>76123942.560000002</v>
      </c>
      <c r="U6" s="19">
        <v>77635748.340000004</v>
      </c>
    </row>
    <row r="7" spans="1:21" x14ac:dyDescent="0.3">
      <c r="A7" s="3" t="s">
        <v>4</v>
      </c>
      <c r="B7" s="19">
        <v>24640744.75</v>
      </c>
      <c r="C7" s="19">
        <v>22869377.949999999</v>
      </c>
      <c r="D7" s="19">
        <v>24156525.82</v>
      </c>
      <c r="E7" s="19">
        <v>25766782.940000001</v>
      </c>
      <c r="F7" s="19">
        <v>28017941.82</v>
      </c>
      <c r="G7" s="19">
        <v>27966494.969999999</v>
      </c>
      <c r="H7" s="19">
        <v>29384028.670000002</v>
      </c>
      <c r="I7" s="19">
        <v>30674683.18</v>
      </c>
      <c r="J7" s="19">
        <v>30949931.34</v>
      </c>
      <c r="K7" s="19">
        <v>32108844.579999998</v>
      </c>
      <c r="L7" s="19">
        <v>34272230.689999998</v>
      </c>
      <c r="M7" s="19">
        <v>36357224.039999999</v>
      </c>
      <c r="N7" s="19">
        <v>38804275.799999997</v>
      </c>
      <c r="O7" s="19">
        <v>39652127.82</v>
      </c>
      <c r="P7" s="19">
        <v>40464458.969999999</v>
      </c>
      <c r="Q7" s="19">
        <v>40902108.409999996</v>
      </c>
      <c r="R7" s="19">
        <v>41085534.600000001</v>
      </c>
      <c r="S7" s="19">
        <v>42123086.340000004</v>
      </c>
      <c r="T7" s="19">
        <v>42431034.609999999</v>
      </c>
      <c r="U7" s="19">
        <v>43544147.590000004</v>
      </c>
    </row>
    <row r="8" spans="1:21" x14ac:dyDescent="0.3">
      <c r="A8" s="3" t="s">
        <v>5</v>
      </c>
      <c r="B8" s="19">
        <v>21622268.93</v>
      </c>
      <c r="C8" s="19">
        <v>23736261.440000001</v>
      </c>
      <c r="D8" s="19">
        <v>25256623.460000001</v>
      </c>
      <c r="E8" s="19">
        <v>25849973.34</v>
      </c>
      <c r="F8" s="19">
        <v>28542870.120000001</v>
      </c>
      <c r="G8" s="19">
        <v>28931395.98</v>
      </c>
      <c r="H8" s="19">
        <v>30170539.93</v>
      </c>
      <c r="I8" s="19">
        <v>31970521.93</v>
      </c>
      <c r="J8" s="19">
        <v>31493036.789999999</v>
      </c>
      <c r="K8" s="19">
        <v>32789675.199999999</v>
      </c>
      <c r="L8" s="19">
        <v>35197865.450000003</v>
      </c>
      <c r="M8" s="19">
        <v>37169669.990000002</v>
      </c>
      <c r="N8" s="19">
        <v>37469656.799999997</v>
      </c>
      <c r="O8" s="19">
        <v>38317583.020000003</v>
      </c>
      <c r="P8" s="19">
        <v>40879041.310000002</v>
      </c>
      <c r="Q8" s="19">
        <v>41406411.630000003</v>
      </c>
      <c r="R8" s="19">
        <v>42513917.43</v>
      </c>
      <c r="S8" s="19">
        <v>44436964.170000002</v>
      </c>
      <c r="T8" s="19">
        <v>45287566.490000002</v>
      </c>
      <c r="U8" s="19">
        <v>47149605.210000001</v>
      </c>
    </row>
    <row r="9" spans="1:21" x14ac:dyDescent="0.3">
      <c r="A9" s="3" t="s">
        <v>6</v>
      </c>
      <c r="B9" s="19">
        <v>32755561.109999999</v>
      </c>
      <c r="C9" s="19">
        <v>37158483.049999997</v>
      </c>
      <c r="D9" s="19">
        <v>40156607.109999999</v>
      </c>
      <c r="E9" s="19">
        <v>43008890.700000003</v>
      </c>
      <c r="F9" s="19">
        <v>44854769.829999998</v>
      </c>
      <c r="G9" s="19">
        <v>47506619.609999999</v>
      </c>
      <c r="H9" s="19">
        <v>50272772.280000001</v>
      </c>
      <c r="I9" s="19">
        <v>56032798.420000002</v>
      </c>
      <c r="J9" s="19">
        <v>55965778.609999999</v>
      </c>
      <c r="K9" s="19">
        <v>58349229.280000001</v>
      </c>
      <c r="L9" s="19">
        <v>61617911.229999997</v>
      </c>
      <c r="M9" s="19">
        <v>63773915.619999997</v>
      </c>
      <c r="N9" s="19">
        <v>67892475.129999995</v>
      </c>
      <c r="O9" s="19">
        <v>71541145.780000001</v>
      </c>
      <c r="P9" s="19">
        <v>77495815.170000002</v>
      </c>
      <c r="Q9" s="19">
        <v>77414902.340000004</v>
      </c>
      <c r="R9" s="19">
        <v>75904226.920000002</v>
      </c>
      <c r="S9" s="19">
        <v>79086285.719999999</v>
      </c>
      <c r="T9" s="19">
        <v>84391810.569999993</v>
      </c>
      <c r="U9" s="19">
        <v>84299085.280000001</v>
      </c>
    </row>
    <row r="10" spans="1:21" s="28" customFormat="1" x14ac:dyDescent="0.3">
      <c r="A10" s="3" t="s">
        <v>7</v>
      </c>
      <c r="B10" s="46">
        <f t="shared" ref="B10:U10" si="0">SUM(B4:B9)</f>
        <v>250089526.67000002</v>
      </c>
      <c r="C10" s="46">
        <f t="shared" si="0"/>
        <v>288903804.00999999</v>
      </c>
      <c r="D10" s="46">
        <f t="shared" si="0"/>
        <v>295771671.01999998</v>
      </c>
      <c r="E10" s="46">
        <f t="shared" si="0"/>
        <v>296518465.50999999</v>
      </c>
      <c r="F10" s="46">
        <f t="shared" si="0"/>
        <v>327168376.75999999</v>
      </c>
      <c r="G10" s="46">
        <f t="shared" si="0"/>
        <v>340707596.72000003</v>
      </c>
      <c r="H10" s="46">
        <f t="shared" si="0"/>
        <v>351971080.50999999</v>
      </c>
      <c r="I10" s="46">
        <f t="shared" si="0"/>
        <v>366911426.93000001</v>
      </c>
      <c r="J10" s="46">
        <f t="shared" si="0"/>
        <v>373378673.93000001</v>
      </c>
      <c r="K10" s="46">
        <f t="shared" si="0"/>
        <v>388637923.01999998</v>
      </c>
      <c r="L10" s="46">
        <f t="shared" si="0"/>
        <v>420462295.46000004</v>
      </c>
      <c r="M10" s="46">
        <f t="shared" si="0"/>
        <v>438892503.06000006</v>
      </c>
      <c r="N10" s="46">
        <f t="shared" si="0"/>
        <v>458203591.26000005</v>
      </c>
      <c r="O10" s="46">
        <f t="shared" si="0"/>
        <v>467261871.93999994</v>
      </c>
      <c r="P10" s="46">
        <f t="shared" si="0"/>
        <v>484916720.94000006</v>
      </c>
      <c r="Q10" s="46">
        <f t="shared" si="0"/>
        <v>489421974.61000001</v>
      </c>
      <c r="R10" s="46">
        <f t="shared" si="0"/>
        <v>491116662.46000004</v>
      </c>
      <c r="S10" s="46">
        <f t="shared" si="0"/>
        <v>511592901.03999996</v>
      </c>
      <c r="T10" s="46">
        <f t="shared" si="0"/>
        <v>524500869.60000002</v>
      </c>
      <c r="U10" s="46">
        <f t="shared" si="0"/>
        <v>533379783.80000007</v>
      </c>
    </row>
    <row r="14" spans="1:21" x14ac:dyDescent="0.3">
      <c r="B14" s="55" t="s">
        <v>72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x14ac:dyDescent="0.3">
      <c r="A15" s="5"/>
      <c r="B15" s="2">
        <v>2002</v>
      </c>
      <c r="C15" s="2">
        <v>2003</v>
      </c>
      <c r="D15" s="2">
        <v>2004</v>
      </c>
      <c r="E15" s="2">
        <v>2005</v>
      </c>
      <c r="F15" s="2">
        <v>2006</v>
      </c>
      <c r="G15" s="2">
        <v>2007</v>
      </c>
      <c r="H15" s="2">
        <v>2008</v>
      </c>
      <c r="I15" s="2">
        <v>2009</v>
      </c>
      <c r="J15" s="2">
        <v>2010</v>
      </c>
      <c r="K15" s="2">
        <v>2011</v>
      </c>
      <c r="L15" s="2">
        <v>2012</v>
      </c>
      <c r="M15" s="2">
        <v>2013</v>
      </c>
      <c r="N15" s="2">
        <v>2014</v>
      </c>
      <c r="O15" s="2">
        <v>2015</v>
      </c>
      <c r="P15" s="2">
        <v>2016</v>
      </c>
      <c r="Q15" s="2">
        <v>2017</v>
      </c>
      <c r="R15" s="2">
        <v>2018</v>
      </c>
      <c r="S15" s="2">
        <v>2019</v>
      </c>
      <c r="T15" s="2">
        <v>2020</v>
      </c>
      <c r="U15" s="2">
        <v>2021</v>
      </c>
    </row>
    <row r="16" spans="1:21" x14ac:dyDescent="0.3">
      <c r="A16" s="4" t="s">
        <v>1</v>
      </c>
      <c r="B16" s="23">
        <f>B4/Population!C4</f>
        <v>478.88897800641382</v>
      </c>
      <c r="C16" s="23">
        <f>C4/Population!D4</f>
        <v>604.23364703587777</v>
      </c>
      <c r="D16" s="23">
        <f>D4/Population!E4</f>
        <v>581.79095131644317</v>
      </c>
      <c r="E16" s="23">
        <f>E4/Population!F4</f>
        <v>544.18066823222205</v>
      </c>
      <c r="F16" s="23">
        <f>F4/Population!G4</f>
        <v>627.80731658381876</v>
      </c>
      <c r="G16" s="23">
        <f>G4/Population!H4</f>
        <v>656.98425428003839</v>
      </c>
      <c r="H16" s="23">
        <f>H4/Population!I4</f>
        <v>650.60857396529934</v>
      </c>
      <c r="I16" s="23">
        <f>I4/Population!J4</f>
        <v>639.74671653351243</v>
      </c>
      <c r="J16" s="23">
        <f>J4/Population!K4</f>
        <v>652.41855933842328</v>
      </c>
      <c r="K16" s="23">
        <f>K4/Population!L4</f>
        <v>663.68452337294025</v>
      </c>
      <c r="L16" s="23">
        <f>L4/Population!M4</f>
        <v>701.62388113091288</v>
      </c>
      <c r="M16" s="23">
        <f>M4/Population!N4</f>
        <v>710.33011349251558</v>
      </c>
      <c r="N16" s="19">
        <f>N4/Population!O4</f>
        <v>738.53492368142065</v>
      </c>
      <c r="O16" s="19">
        <f>O4/Population!P4</f>
        <v>721.36129226088019</v>
      </c>
      <c r="P16" s="19">
        <f>P4/Population!Q4</f>
        <v>727.13377166376995</v>
      </c>
      <c r="Q16" s="19">
        <f>Q4/Population!R4</f>
        <v>742.13696033700035</v>
      </c>
      <c r="R16" s="19">
        <f>R4/Population!S4</f>
        <v>727.7244848940893</v>
      </c>
      <c r="S16" s="19">
        <f>S4/Population!T4</f>
        <v>740.45800031273041</v>
      </c>
      <c r="T16" s="19">
        <f>T4/Population!U4</f>
        <v>764.27685705905003</v>
      </c>
      <c r="U16" s="19">
        <f>U4/Population!V4</f>
        <v>770.85027488666356</v>
      </c>
    </row>
    <row r="17" spans="1:21" x14ac:dyDescent="0.3">
      <c r="A17" s="3" t="s">
        <v>2</v>
      </c>
      <c r="B17" s="23">
        <f>B5/Population!C5</f>
        <v>175.72062345229423</v>
      </c>
      <c r="C17" s="23">
        <f>C5/Population!D5</f>
        <v>192.08742309102996</v>
      </c>
      <c r="D17" s="23">
        <f>D5/Population!E5</f>
        <v>215.36104566840399</v>
      </c>
      <c r="E17" s="23">
        <f>E5/Population!F5</f>
        <v>205.85989545870842</v>
      </c>
      <c r="F17" s="23">
        <f>F5/Population!G5</f>
        <v>213.00365999681429</v>
      </c>
      <c r="G17" s="23">
        <f>G5/Population!H5</f>
        <v>218.35062975916534</v>
      </c>
      <c r="H17" s="23">
        <f>H5/Population!I5</f>
        <v>225.03766380371971</v>
      </c>
      <c r="I17" s="23">
        <f>I5/Population!J5</f>
        <v>238.24676186266902</v>
      </c>
      <c r="J17" s="23">
        <f>J5/Population!K5</f>
        <v>228.69943728236089</v>
      </c>
      <c r="K17" s="23">
        <f>K5/Population!L5</f>
        <v>231.95201817563299</v>
      </c>
      <c r="L17" s="23">
        <f>L5/Population!M5</f>
        <v>248.43361000224161</v>
      </c>
      <c r="M17" s="23">
        <f>M5/Population!N5</f>
        <v>264.13752737282181</v>
      </c>
      <c r="N17" s="19">
        <f>N5/Population!O5</f>
        <v>273.77640192769735</v>
      </c>
      <c r="O17" s="19">
        <f>O5/Population!P5</f>
        <v>284.96759417657472</v>
      </c>
      <c r="P17" s="19">
        <f>P5/Population!Q5</f>
        <v>292.7263147568338</v>
      </c>
      <c r="Q17" s="19">
        <f>Q5/Population!R5</f>
        <v>288.06038780141068</v>
      </c>
      <c r="R17" s="19">
        <f>R5/Population!S5</f>
        <v>295.41152056191231</v>
      </c>
      <c r="S17" s="19">
        <f>S5/Population!T5</f>
        <v>301.80916755602988</v>
      </c>
      <c r="T17" s="19">
        <f>T5/Population!U5</f>
        <v>303.58486835390914</v>
      </c>
      <c r="U17" s="19">
        <f>U5/Population!V5</f>
        <v>309.7825584309233</v>
      </c>
    </row>
    <row r="18" spans="1:21" x14ac:dyDescent="0.3">
      <c r="A18" s="3" t="s">
        <v>3</v>
      </c>
      <c r="B18" s="23">
        <f>B6/Population!C6</f>
        <v>221.65856325294496</v>
      </c>
      <c r="C18" s="23">
        <f>C6/Population!D6</f>
        <v>227.46623181177966</v>
      </c>
      <c r="D18" s="23">
        <f>D6/Population!E6</f>
        <v>225.43179016503873</v>
      </c>
      <c r="E18" s="23">
        <f>E6/Population!F6</f>
        <v>243.08163661019145</v>
      </c>
      <c r="F18" s="23">
        <f>F6/Population!G6</f>
        <v>252.21033644511823</v>
      </c>
      <c r="G18" s="23">
        <f>G6/Population!H6</f>
        <v>255.00666329228122</v>
      </c>
      <c r="H18" s="23">
        <f>H6/Population!I6</f>
        <v>262.01255534969414</v>
      </c>
      <c r="I18" s="23">
        <f>I6/Population!J6</f>
        <v>266.07071626701889</v>
      </c>
      <c r="J18" s="23">
        <f>J6/Population!K6</f>
        <v>268.18739858137758</v>
      </c>
      <c r="K18" s="23">
        <f>K6/Population!L6</f>
        <v>263.15156386744735</v>
      </c>
      <c r="L18" s="23">
        <f>L6/Population!M6</f>
        <v>289.29538618199484</v>
      </c>
      <c r="M18" s="23">
        <f>M6/Population!N6</f>
        <v>302.87709771737286</v>
      </c>
      <c r="N18" s="19">
        <f>N6/Population!O6</f>
        <v>309.19045866225781</v>
      </c>
      <c r="O18" s="19">
        <f>O6/Population!P6</f>
        <v>308.76127529123238</v>
      </c>
      <c r="P18" s="19">
        <f>P6/Population!Q6</f>
        <v>313.79208995726111</v>
      </c>
      <c r="Q18" s="19">
        <f>Q6/Population!R6</f>
        <v>318.33610461645389</v>
      </c>
      <c r="R18" s="19">
        <f>R6/Population!S6</f>
        <v>325.32868983742736</v>
      </c>
      <c r="S18" s="19">
        <f>S6/Population!T6</f>
        <v>353.71726247403546</v>
      </c>
      <c r="T18" s="19">
        <f>T6/Population!U6</f>
        <v>335.13221698819262</v>
      </c>
      <c r="U18" s="19">
        <f>U6/Population!V6</f>
        <v>341.39709743806236</v>
      </c>
    </row>
    <row r="19" spans="1:21" x14ac:dyDescent="0.3">
      <c r="A19" s="3" t="s">
        <v>4</v>
      </c>
      <c r="B19" s="23">
        <f>B7/Population!C7</f>
        <v>191.60169784765637</v>
      </c>
      <c r="C19" s="23">
        <f>C7/Population!D7</f>
        <v>177.49526912181304</v>
      </c>
      <c r="D19" s="23">
        <f>D7/Population!E7</f>
        <v>187.97682494475052</v>
      </c>
      <c r="E19" s="23">
        <f>E7/Population!F7</f>
        <v>200.4339227567967</v>
      </c>
      <c r="F19" s="23">
        <f>F7/Population!G7</f>
        <v>216.25122968154244</v>
      </c>
      <c r="G19" s="23">
        <f>G7/Population!H7</f>
        <v>214.50317515224961</v>
      </c>
      <c r="H19" s="23">
        <f>H7/Population!I7</f>
        <v>224.38778078990777</v>
      </c>
      <c r="I19" s="23">
        <f>I7/Population!J7</f>
        <v>232.45792737083011</v>
      </c>
      <c r="J19" s="23">
        <f>J7/Population!K7</f>
        <v>233.30266350067842</v>
      </c>
      <c r="K19" s="23">
        <f>K7/Population!L7</f>
        <v>239.71663429019372</v>
      </c>
      <c r="L19" s="23">
        <f>L7/Population!M7</f>
        <v>252.23167218640523</v>
      </c>
      <c r="M19" s="23">
        <f>M7/Population!N7</f>
        <v>264.79362611431566</v>
      </c>
      <c r="N19" s="19">
        <f>N7/Population!O7</f>
        <v>281.07430843781913</v>
      </c>
      <c r="O19" s="19">
        <f>O7/Population!P7</f>
        <v>286.15439109757597</v>
      </c>
      <c r="P19" s="19">
        <f>P7/Population!Q7</f>
        <v>289.60278098250836</v>
      </c>
      <c r="Q19" s="19">
        <f>Q7/Population!R7</f>
        <v>291.13685865998531</v>
      </c>
      <c r="R19" s="19">
        <f>R7/Population!S7</f>
        <v>291.33098342870517</v>
      </c>
      <c r="S19" s="19">
        <f>S7/Population!T7</f>
        <v>296.18049612926364</v>
      </c>
      <c r="T19" s="19">
        <f>T7/Population!U7</f>
        <v>295.24224588772302</v>
      </c>
      <c r="U19" s="19">
        <f>U7/Population!V7</f>
        <v>300.88964461919045</v>
      </c>
    </row>
    <row r="20" spans="1:21" x14ac:dyDescent="0.3">
      <c r="A20" s="3" t="s">
        <v>5</v>
      </c>
      <c r="B20" s="23">
        <f>B8/Population!C8</f>
        <v>173.192910649205</v>
      </c>
      <c r="C20" s="23">
        <f>C8/Population!D8</f>
        <v>188.40695199390399</v>
      </c>
      <c r="D20" s="23">
        <f>D8/Population!E8</f>
        <v>199.78976917478801</v>
      </c>
      <c r="E20" s="23">
        <f>E8/Population!F8</f>
        <v>203.7645105705412</v>
      </c>
      <c r="F20" s="23">
        <f>F8/Population!G8</f>
        <v>223.12365248116069</v>
      </c>
      <c r="G20" s="23">
        <f>G8/Population!H8</f>
        <v>223.90815008010154</v>
      </c>
      <c r="H20" s="23">
        <f>H8/Population!I8</f>
        <v>230.63693434953444</v>
      </c>
      <c r="I20" s="23">
        <f>I8/Population!J8</f>
        <v>241.04682075215635</v>
      </c>
      <c r="J20" s="23">
        <f>J8/Population!K8</f>
        <v>234.71088248446094</v>
      </c>
      <c r="K20" s="23">
        <f>K8/Population!L8</f>
        <v>240.6299091482835</v>
      </c>
      <c r="L20" s="23">
        <f>L8/Population!M8</f>
        <v>256.15213921839751</v>
      </c>
      <c r="M20" s="23">
        <f>M8/Population!N8</f>
        <v>266.72648982813678</v>
      </c>
      <c r="N20" s="19">
        <f>N8/Population!O8</f>
        <v>266.52480901369978</v>
      </c>
      <c r="O20" s="19">
        <f>O8/Population!P8</f>
        <v>270.0855913781437</v>
      </c>
      <c r="P20" s="19">
        <f>P8/Population!Q8</f>
        <v>286.47241944526206</v>
      </c>
      <c r="Q20" s="19">
        <f>Q8/Population!R8</f>
        <v>287.85036622244468</v>
      </c>
      <c r="R20" s="19">
        <f>R8/Population!S8</f>
        <v>291.85288173873647</v>
      </c>
      <c r="S20" s="19">
        <f>S8/Population!T8</f>
        <v>302.59898924760472</v>
      </c>
      <c r="T20" s="19">
        <f>T8/Population!U8</f>
        <v>305.36982475186107</v>
      </c>
      <c r="U20" s="19">
        <f>U8/Population!V8</f>
        <v>317.8546499524731</v>
      </c>
    </row>
    <row r="21" spans="1:21" x14ac:dyDescent="0.3">
      <c r="A21" s="3" t="s">
        <v>6</v>
      </c>
      <c r="B21" s="23">
        <f>B9/Population!C9</f>
        <v>201.47969312624943</v>
      </c>
      <c r="C21" s="23">
        <f>C9/Population!D9</f>
        <v>225.32446622723771</v>
      </c>
      <c r="D21" s="23">
        <f>D9/Population!E9</f>
        <v>241.88104368201039</v>
      </c>
      <c r="E21" s="23">
        <f>E9/Population!F9</f>
        <v>258.17830249840927</v>
      </c>
      <c r="F21" s="23">
        <f>F9/Population!G9</f>
        <v>265.46781777291153</v>
      </c>
      <c r="G21" s="23">
        <f>G9/Population!H9</f>
        <v>277.15844025296661</v>
      </c>
      <c r="H21" s="23">
        <f>H9/Population!I9</f>
        <v>287.52929628697581</v>
      </c>
      <c r="I21" s="23">
        <f>I9/Population!J9</f>
        <v>313.3264651740181</v>
      </c>
      <c r="J21" s="23">
        <f>J9/Population!K9</f>
        <v>305.20184874545328</v>
      </c>
      <c r="K21" s="23">
        <f>K9/Population!L9</f>
        <v>307.90175129019661</v>
      </c>
      <c r="L21" s="23">
        <f>L9/Population!M9</f>
        <v>321.11059059878056</v>
      </c>
      <c r="M21" s="23">
        <f>M9/Population!N9</f>
        <v>326.78094477295321</v>
      </c>
      <c r="N21" s="19">
        <f>N9/Population!O9</f>
        <v>344.61785881791599</v>
      </c>
      <c r="O21" s="19">
        <f>O9/Population!P9</f>
        <v>363.5036115034805</v>
      </c>
      <c r="P21" s="19">
        <f>P9/Population!Q9</f>
        <v>388.35676213241925</v>
      </c>
      <c r="Q21" s="19">
        <f>Q9/Population!R9</f>
        <v>386.01105125379581</v>
      </c>
      <c r="R21" s="19">
        <f>R9/Population!S9</f>
        <v>377.30822187868154</v>
      </c>
      <c r="S21" s="19">
        <f>S9/Population!T9</f>
        <v>390.49363656562764</v>
      </c>
      <c r="T21" s="19">
        <f>T9/Population!U9</f>
        <v>415.82152710985844</v>
      </c>
      <c r="U21" s="19">
        <f>U9/Population!V9</f>
        <v>418.0755682517011</v>
      </c>
    </row>
    <row r="22" spans="1:21" s="28" customFormat="1" x14ac:dyDescent="0.3">
      <c r="A22" s="3" t="s">
        <v>7</v>
      </c>
      <c r="B22" s="46">
        <f t="shared" ref="B22:N22" si="1">SUM(B16:B21)</f>
        <v>1442.542466334764</v>
      </c>
      <c r="C22" s="46">
        <f t="shared" si="1"/>
        <v>1615.0139892816419</v>
      </c>
      <c r="D22" s="46">
        <f t="shared" si="1"/>
        <v>1652.2314249514347</v>
      </c>
      <c r="E22" s="46">
        <f t="shared" si="1"/>
        <v>1655.498936126869</v>
      </c>
      <c r="F22" s="46">
        <f t="shared" si="1"/>
        <v>1797.8640129613659</v>
      </c>
      <c r="G22" s="46">
        <f t="shared" si="1"/>
        <v>1845.9113128168026</v>
      </c>
      <c r="H22" s="46">
        <f t="shared" si="1"/>
        <v>1880.2128045451311</v>
      </c>
      <c r="I22" s="46">
        <f t="shared" si="1"/>
        <v>1930.8954079602047</v>
      </c>
      <c r="J22" s="46">
        <f t="shared" si="1"/>
        <v>1922.5207899327543</v>
      </c>
      <c r="K22" s="46">
        <f t="shared" si="1"/>
        <v>1947.0364001446944</v>
      </c>
      <c r="L22" s="46">
        <f t="shared" si="1"/>
        <v>2068.8472793187325</v>
      </c>
      <c r="M22" s="46">
        <f t="shared" si="1"/>
        <v>2135.6457992981159</v>
      </c>
      <c r="N22" s="46">
        <f t="shared" si="1"/>
        <v>2213.7187605408108</v>
      </c>
      <c r="O22" s="46">
        <f t="shared" ref="O22:P22" si="2">SUM(O16:O21)</f>
        <v>2234.8337557078876</v>
      </c>
      <c r="P22" s="46">
        <f t="shared" si="2"/>
        <v>2298.0841389380544</v>
      </c>
      <c r="Q22" s="46">
        <f t="shared" ref="Q22:S22" si="3">SUM(Q16:Q21)</f>
        <v>2313.531728891091</v>
      </c>
      <c r="R22" s="46">
        <f t="shared" si="3"/>
        <v>2308.9567823395523</v>
      </c>
      <c r="S22" s="46">
        <f t="shared" si="3"/>
        <v>2385.2575522852921</v>
      </c>
      <c r="T22" s="46">
        <f t="shared" ref="T22:U22" si="4">SUM(T16:T21)</f>
        <v>2419.4275401505943</v>
      </c>
      <c r="U22" s="46">
        <f t="shared" si="4"/>
        <v>2458.8497935790137</v>
      </c>
    </row>
    <row r="26" spans="1:21" x14ac:dyDescent="0.3">
      <c r="B26" s="55" t="s">
        <v>73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x14ac:dyDescent="0.3">
      <c r="B27" s="2">
        <v>2002</v>
      </c>
      <c r="C27" s="2">
        <v>2003</v>
      </c>
      <c r="D27" s="2">
        <v>2004</v>
      </c>
      <c r="E27" s="2">
        <v>2005</v>
      </c>
      <c r="F27" s="2">
        <v>2006</v>
      </c>
      <c r="G27" s="2">
        <v>2007</v>
      </c>
      <c r="H27" s="2">
        <v>2008</v>
      </c>
      <c r="I27" s="2">
        <v>2009</v>
      </c>
      <c r="J27" s="2">
        <v>2010</v>
      </c>
      <c r="K27" s="2">
        <v>2011</v>
      </c>
      <c r="L27" s="2">
        <v>2012</v>
      </c>
      <c r="M27" s="2">
        <v>2013</v>
      </c>
      <c r="N27" s="2">
        <v>2014</v>
      </c>
      <c r="O27" s="2">
        <v>2015</v>
      </c>
      <c r="P27" s="2">
        <v>2016</v>
      </c>
      <c r="Q27" s="2">
        <v>2017</v>
      </c>
      <c r="R27" s="2">
        <v>2018</v>
      </c>
      <c r="S27" s="2">
        <v>2019</v>
      </c>
      <c r="T27" s="2">
        <v>2020</v>
      </c>
      <c r="U27" s="2">
        <v>2021</v>
      </c>
    </row>
    <row r="28" spans="1:21" x14ac:dyDescent="0.3">
      <c r="B28" s="26">
        <f>B10/Dépenses!B10</f>
        <v>0.88336121487655606</v>
      </c>
      <c r="C28" s="26">
        <f>C10/Dépenses!C10</f>
        <v>0.85416979674518445</v>
      </c>
      <c r="D28" s="26">
        <f>D10/Dépenses!D10</f>
        <v>0.84127196849796959</v>
      </c>
      <c r="E28" s="26">
        <f>E10/Dépenses!E10</f>
        <v>0.83615954169439877</v>
      </c>
      <c r="F28" s="26">
        <f>F10/Dépenses!F10</f>
        <v>0.87593473778987319</v>
      </c>
      <c r="G28" s="26">
        <f>G10/Dépenses!G10</f>
        <v>0.87582798103067505</v>
      </c>
      <c r="H28" s="26">
        <f>H10/Dépenses!H10</f>
        <v>0.86137076373652799</v>
      </c>
      <c r="I28" s="26">
        <f>I10/Dépenses!I10</f>
        <v>0.84826682422907218</v>
      </c>
      <c r="J28" s="26">
        <f>J10/Dépenses!J10</f>
        <v>0.85618844283669637</v>
      </c>
      <c r="K28" s="26">
        <f>K10/Dépenses!K10</f>
        <v>0.86166114602696053</v>
      </c>
      <c r="L28" s="26">
        <f>L10/Dépenses!L10</f>
        <v>0.87882579290253071</v>
      </c>
      <c r="M28" s="26">
        <f>M10/Dépenses!M10</f>
        <v>0.87744377597457779</v>
      </c>
      <c r="N28" s="26">
        <f>N10/Dépenses!N10</f>
        <v>0.88708328057708086</v>
      </c>
      <c r="O28" s="26">
        <f>O10/Dépenses!O10</f>
        <v>0.88904236717903795</v>
      </c>
      <c r="P28" s="26">
        <f>P10/Dépenses!P10</f>
        <v>0.89253059668307522</v>
      </c>
      <c r="Q28" s="26">
        <f>Q10/Dépenses!Q10</f>
        <v>0.89122995320931975</v>
      </c>
      <c r="R28" s="26">
        <f>R10/Dépenses!R10</f>
        <v>0.88478685876161867</v>
      </c>
      <c r="S28" s="26">
        <f>S10/Dépenses!S10</f>
        <v>0.88709769859919463</v>
      </c>
      <c r="T28" s="26">
        <f>T10/Dépenses!T10</f>
        <v>0.88984280404127636</v>
      </c>
      <c r="U28" s="26">
        <f>U10/Dépenses!U10</f>
        <v>0.89250927998362195</v>
      </c>
    </row>
  </sheetData>
  <mergeCells count="3">
    <mergeCell ref="B2:U2"/>
    <mergeCell ref="B14:U14"/>
    <mergeCell ref="B26:U26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U43"/>
  <sheetViews>
    <sheetView topLeftCell="A20" zoomScale="80" zoomScaleNormal="80" workbookViewId="0">
      <pane xSplit="1" topLeftCell="H1" activePane="topRight" state="frozen"/>
      <selection pane="topRight" activeCell="Q44" sqref="Q44"/>
    </sheetView>
  </sheetViews>
  <sheetFormatPr baseColWidth="10" defaultRowHeight="14.4" x14ac:dyDescent="0.3"/>
  <cols>
    <col min="1" max="1" width="29.5546875" bestFit="1" customWidth="1"/>
    <col min="2" max="17" width="15.6640625" customWidth="1"/>
    <col min="18" max="20" width="15.33203125" bestFit="1" customWidth="1"/>
    <col min="21" max="21" width="16.33203125" bestFit="1" customWidth="1"/>
  </cols>
  <sheetData>
    <row r="2" spans="1:21" x14ac:dyDescent="0.3">
      <c r="B2" s="55" t="s">
        <v>85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">
      <c r="A3" s="5"/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</row>
    <row r="4" spans="1:21" x14ac:dyDescent="0.3">
      <c r="A4" s="4" t="s">
        <v>1</v>
      </c>
      <c r="B4" s="19">
        <v>93759476.590000004</v>
      </c>
      <c r="C4" s="19">
        <v>115169248.34</v>
      </c>
      <c r="D4" s="19">
        <v>113606772.56999999</v>
      </c>
      <c r="E4" s="19">
        <v>108527391.73999999</v>
      </c>
      <c r="F4" s="19">
        <v>127343335.44000001</v>
      </c>
      <c r="G4" s="19">
        <v>134167533.16</v>
      </c>
      <c r="H4" s="19">
        <v>135537657.38</v>
      </c>
      <c r="I4" s="19">
        <v>135830016.80000001</v>
      </c>
      <c r="J4" s="19">
        <v>140401850.47</v>
      </c>
      <c r="K4" s="19">
        <v>146369920.54999998</v>
      </c>
      <c r="L4" s="19">
        <v>157211876.02000004</v>
      </c>
      <c r="M4" s="19">
        <v>160363359.09000003</v>
      </c>
      <c r="N4" s="19">
        <v>167570683.86000001</v>
      </c>
      <c r="O4" s="19">
        <v>167790828.14000002</v>
      </c>
      <c r="P4" s="19">
        <v>171848158.23000005</v>
      </c>
      <c r="Q4" s="19">
        <v>174944000.61000001</v>
      </c>
      <c r="R4" s="19">
        <v>173864956.56</v>
      </c>
      <c r="S4" s="19">
        <v>179022751.09</v>
      </c>
      <c r="T4" s="19">
        <v>186914293.52000001</v>
      </c>
      <c r="U4" s="19">
        <v>188890069.00999996</v>
      </c>
    </row>
    <row r="5" spans="1:21" x14ac:dyDescent="0.3">
      <c r="A5" s="3" t="s">
        <v>2</v>
      </c>
      <c r="B5" s="19">
        <v>28492597.809999999</v>
      </c>
      <c r="C5" s="19">
        <v>28913906.580000002</v>
      </c>
      <c r="D5" s="19">
        <v>34532641.57</v>
      </c>
      <c r="E5" s="19">
        <v>33048906.559999999</v>
      </c>
      <c r="F5" s="19">
        <v>34780468.610000007</v>
      </c>
      <c r="G5" s="19">
        <v>36081585.00999999</v>
      </c>
      <c r="H5" s="19">
        <v>37505213.729999997</v>
      </c>
      <c r="I5" s="19">
        <v>40369562.330000006</v>
      </c>
      <c r="J5" s="19">
        <v>39621232.490000002</v>
      </c>
      <c r="K5" s="19">
        <v>41259396.270000003</v>
      </c>
      <c r="L5" s="19">
        <v>44942907.210000001</v>
      </c>
      <c r="M5" s="19">
        <v>48076164.759999998</v>
      </c>
      <c r="N5" s="19">
        <v>50468123.679999992</v>
      </c>
      <c r="O5" s="19">
        <v>53119069.730000012</v>
      </c>
      <c r="P5" s="19">
        <v>54745304.99000001</v>
      </c>
      <c r="Q5" s="19">
        <v>53909001.409999989</v>
      </c>
      <c r="R5" s="19">
        <v>55537250.580000021</v>
      </c>
      <c r="S5" s="19">
        <v>57061701.960000001</v>
      </c>
      <c r="T5" s="19">
        <v>57880822.119999997</v>
      </c>
      <c r="U5" s="19">
        <v>59374550.940000005</v>
      </c>
    </row>
    <row r="6" spans="1:21" x14ac:dyDescent="0.3">
      <c r="A6" s="3" t="s">
        <v>3</v>
      </c>
      <c r="B6" s="19">
        <v>36763731.880000003</v>
      </c>
      <c r="C6" s="19">
        <v>37418331.140000001</v>
      </c>
      <c r="D6" s="19">
        <v>37392842.660000004</v>
      </c>
      <c r="E6" s="19">
        <v>40665527.870000005</v>
      </c>
      <c r="F6" s="19">
        <v>42901830.010000005</v>
      </c>
      <c r="G6" s="19">
        <v>43591817.479999997</v>
      </c>
      <c r="H6" s="19">
        <v>44958532.510000005</v>
      </c>
      <c r="I6" s="19">
        <v>46233380.949999996</v>
      </c>
      <c r="J6" s="19">
        <v>47729079.590000004</v>
      </c>
      <c r="K6" s="19">
        <v>48120501.18</v>
      </c>
      <c r="L6" s="19">
        <v>54648816.390000001</v>
      </c>
      <c r="M6" s="19">
        <v>57905396.980000004</v>
      </c>
      <c r="N6" s="19">
        <v>60071332.649999976</v>
      </c>
      <c r="O6" s="19">
        <v>59978977.93999999</v>
      </c>
      <c r="P6" s="19">
        <v>61188075.330000006</v>
      </c>
      <c r="Q6" s="19">
        <v>62468512.759999998</v>
      </c>
      <c r="R6" s="19">
        <v>63550575.250000007</v>
      </c>
      <c r="S6" s="19">
        <v>69689114.639999986</v>
      </c>
      <c r="T6" s="19">
        <v>66034373.519999996</v>
      </c>
      <c r="U6" s="19">
        <v>67007358.521000013</v>
      </c>
    </row>
    <row r="7" spans="1:21" x14ac:dyDescent="0.3">
      <c r="A7" s="3" t="s">
        <v>4</v>
      </c>
      <c r="B7" s="19">
        <v>23573661.600000005</v>
      </c>
      <c r="C7" s="19">
        <v>21495864.359999996</v>
      </c>
      <c r="D7" s="19">
        <v>22357564.300000004</v>
      </c>
      <c r="E7" s="19">
        <v>23929857.110000003</v>
      </c>
      <c r="F7" s="19">
        <v>25804338.02</v>
      </c>
      <c r="G7" s="19">
        <v>25459656.550000001</v>
      </c>
      <c r="H7" s="19">
        <v>26616841.189999998</v>
      </c>
      <c r="I7" s="19">
        <v>27345654.599999994</v>
      </c>
      <c r="J7" s="19">
        <v>27609405.010000002</v>
      </c>
      <c r="K7" s="19">
        <v>28612982.990000002</v>
      </c>
      <c r="L7" s="19">
        <v>30380922.769999996</v>
      </c>
      <c r="M7" s="19">
        <v>32189083.920000002</v>
      </c>
      <c r="N7" s="19">
        <v>34357706.050000004</v>
      </c>
      <c r="O7" s="19">
        <v>35156341.68</v>
      </c>
      <c r="P7" s="19">
        <v>35864417.660000004</v>
      </c>
      <c r="Q7" s="19">
        <v>36178352</v>
      </c>
      <c r="R7" s="19">
        <v>36243397.879999995</v>
      </c>
      <c r="S7" s="19">
        <v>37016247.380000003</v>
      </c>
      <c r="T7" s="19">
        <v>37152734.089999996</v>
      </c>
      <c r="U7" s="19">
        <v>37901194.719999999</v>
      </c>
    </row>
    <row r="8" spans="1:21" x14ac:dyDescent="0.3">
      <c r="A8" s="3" t="s">
        <v>5</v>
      </c>
      <c r="B8" s="19">
        <v>20971393.510000002</v>
      </c>
      <c r="C8" s="19">
        <v>21549582.189999994</v>
      </c>
      <c r="D8" s="19">
        <v>23534222.200000003</v>
      </c>
      <c r="E8" s="19">
        <v>23882062.740000002</v>
      </c>
      <c r="F8" s="19">
        <v>26404242.229999997</v>
      </c>
      <c r="G8" s="19">
        <v>26543257.999999996</v>
      </c>
      <c r="H8" s="19">
        <v>27550160.829999998</v>
      </c>
      <c r="I8" s="19">
        <v>28806556.069999997</v>
      </c>
      <c r="J8" s="19">
        <v>28293805.629999995</v>
      </c>
      <c r="K8" s="19">
        <v>29396418.099999998</v>
      </c>
      <c r="L8" s="19">
        <v>31568293.620000001</v>
      </c>
      <c r="M8" s="19">
        <v>33269771.600000001</v>
      </c>
      <c r="N8" s="19">
        <v>33738067.899999999</v>
      </c>
      <c r="O8" s="19">
        <v>34281557.219999999</v>
      </c>
      <c r="P8" s="19">
        <v>36390785.959999993</v>
      </c>
      <c r="Q8" s="19">
        <v>36688553.289999984</v>
      </c>
      <c r="R8" s="19">
        <v>37783392.850000009</v>
      </c>
      <c r="S8" s="19">
        <v>39230387.980000004</v>
      </c>
      <c r="T8" s="19">
        <v>39742534.069999993</v>
      </c>
      <c r="U8" s="19">
        <v>41132223.229999989</v>
      </c>
    </row>
    <row r="9" spans="1:21" x14ac:dyDescent="0.3">
      <c r="A9" s="3" t="s">
        <v>6</v>
      </c>
      <c r="B9" s="19">
        <v>32654051.469999999</v>
      </c>
      <c r="C9" s="19">
        <v>37128045.460000001</v>
      </c>
      <c r="D9" s="19">
        <v>40123839.119999997</v>
      </c>
      <c r="E9" s="19">
        <v>42978230.639999993</v>
      </c>
      <c r="F9" s="19">
        <v>44823345.060000002</v>
      </c>
      <c r="G9" s="19">
        <v>47475994.910000004</v>
      </c>
      <c r="H9" s="19">
        <v>50237969.620000005</v>
      </c>
      <c r="I9" s="19">
        <v>55993799.019999996</v>
      </c>
      <c r="J9" s="19">
        <v>49926840.129999995</v>
      </c>
      <c r="K9" s="19">
        <v>52036905.470000014</v>
      </c>
      <c r="L9" s="19">
        <v>54822797.029999994</v>
      </c>
      <c r="M9" s="19">
        <v>56336909.880000003</v>
      </c>
      <c r="N9" s="19">
        <v>60284723.760000005</v>
      </c>
      <c r="O9" s="19">
        <v>63481615.159999996</v>
      </c>
      <c r="P9" s="19">
        <v>68355834.839999989</v>
      </c>
      <c r="Q9" s="19">
        <v>68518148.359999999</v>
      </c>
      <c r="R9" s="19">
        <v>66627444.110000007</v>
      </c>
      <c r="S9" s="19">
        <v>68990729.670000017</v>
      </c>
      <c r="T9" s="19">
        <v>73019524.929999977</v>
      </c>
      <c r="U9" s="19">
        <v>72580364.819999993</v>
      </c>
    </row>
    <row r="10" spans="1:21" s="28" customFormat="1" x14ac:dyDescent="0.3">
      <c r="A10" s="3" t="s">
        <v>7</v>
      </c>
      <c r="B10" s="46">
        <f t="shared" ref="B10:U10" si="0">SUM(B4:B9)</f>
        <v>236214912.85999998</v>
      </c>
      <c r="C10" s="46">
        <f t="shared" si="0"/>
        <v>261674978.06999999</v>
      </c>
      <c r="D10" s="46">
        <f t="shared" si="0"/>
        <v>271547882.42000002</v>
      </c>
      <c r="E10" s="46">
        <f t="shared" si="0"/>
        <v>273031976.66000003</v>
      </c>
      <c r="F10" s="46">
        <f t="shared" si="0"/>
        <v>302057559.37</v>
      </c>
      <c r="G10" s="46">
        <f t="shared" si="0"/>
        <v>313319845.11000001</v>
      </c>
      <c r="H10" s="46">
        <f t="shared" si="0"/>
        <v>322406375.25999999</v>
      </c>
      <c r="I10" s="46">
        <f t="shared" si="0"/>
        <v>334578969.76999998</v>
      </c>
      <c r="J10" s="46">
        <f t="shared" si="0"/>
        <v>333582213.31999999</v>
      </c>
      <c r="K10" s="46">
        <f t="shared" si="0"/>
        <v>345796124.56000006</v>
      </c>
      <c r="L10" s="46">
        <f t="shared" si="0"/>
        <v>373575613.04000002</v>
      </c>
      <c r="M10" s="46">
        <f t="shared" si="0"/>
        <v>388140686.23000008</v>
      </c>
      <c r="N10" s="46">
        <f t="shared" si="0"/>
        <v>406490637.89999998</v>
      </c>
      <c r="O10" s="46">
        <f t="shared" si="0"/>
        <v>413808389.87</v>
      </c>
      <c r="P10" s="46">
        <f t="shared" si="0"/>
        <v>428392577.01000005</v>
      </c>
      <c r="Q10" s="46">
        <f t="shared" si="0"/>
        <v>432706568.43000001</v>
      </c>
      <c r="R10" s="46">
        <f t="shared" si="0"/>
        <v>433607017.23000008</v>
      </c>
      <c r="S10" s="46">
        <f t="shared" si="0"/>
        <v>451010932.72000003</v>
      </c>
      <c r="T10" s="46">
        <f t="shared" si="0"/>
        <v>460744282.25</v>
      </c>
      <c r="U10" s="46">
        <f t="shared" si="0"/>
        <v>466885761.241</v>
      </c>
    </row>
    <row r="11" spans="1:21" x14ac:dyDescent="0.3">
      <c r="P11" s="41"/>
      <c r="Q11" s="41"/>
    </row>
    <row r="12" spans="1:21" x14ac:dyDescent="0.3">
      <c r="P12" s="41"/>
      <c r="Q12" s="41"/>
    </row>
    <row r="14" spans="1:21" x14ac:dyDescent="0.3">
      <c r="B14" s="55" t="s">
        <v>74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x14ac:dyDescent="0.3">
      <c r="A15" s="5"/>
      <c r="B15" s="2">
        <v>2002</v>
      </c>
      <c r="C15" s="2">
        <v>2003</v>
      </c>
      <c r="D15" s="2">
        <v>2004</v>
      </c>
      <c r="E15" s="2">
        <v>2005</v>
      </c>
      <c r="F15" s="2">
        <v>2006</v>
      </c>
      <c r="G15" s="2">
        <v>2007</v>
      </c>
      <c r="H15" s="2">
        <v>2008</v>
      </c>
      <c r="I15" s="2">
        <v>2009</v>
      </c>
      <c r="J15" s="2">
        <v>2010</v>
      </c>
      <c r="K15" s="2">
        <v>2011</v>
      </c>
      <c r="L15" s="2">
        <v>2012</v>
      </c>
      <c r="M15" s="2">
        <v>2013</v>
      </c>
      <c r="N15" s="2">
        <v>2014</v>
      </c>
      <c r="O15" s="2">
        <v>2015</v>
      </c>
      <c r="P15" s="2">
        <v>2016</v>
      </c>
      <c r="Q15" s="2">
        <v>2017</v>
      </c>
      <c r="R15" s="2">
        <v>2018</v>
      </c>
      <c r="S15" s="2">
        <v>2019</v>
      </c>
      <c r="T15" s="2">
        <v>2020</v>
      </c>
      <c r="U15" s="2">
        <v>2021</v>
      </c>
    </row>
    <row r="16" spans="1:21" x14ac:dyDescent="0.3">
      <c r="A16" s="4" t="s">
        <v>1</v>
      </c>
      <c r="B16" s="19">
        <v>7337338.8900000015</v>
      </c>
      <c r="C16" s="19">
        <v>14947633.68</v>
      </c>
      <c r="D16" s="19">
        <v>12876907.409999998</v>
      </c>
      <c r="E16" s="19">
        <v>11509068.420000002</v>
      </c>
      <c r="F16" s="19">
        <v>12215092</v>
      </c>
      <c r="G16" s="19">
        <v>13000224.719999999</v>
      </c>
      <c r="H16" s="19">
        <v>13218137.580000004</v>
      </c>
      <c r="I16" s="19">
        <v>13671753.640000002</v>
      </c>
      <c r="J16" s="19">
        <v>14779818.379999999</v>
      </c>
      <c r="K16" s="19">
        <v>16506225.699999999</v>
      </c>
      <c r="L16" s="19">
        <v>18139367.599999994</v>
      </c>
      <c r="M16" s="19">
        <v>19202410.960000012</v>
      </c>
      <c r="N16" s="19">
        <v>19824429.140000001</v>
      </c>
      <c r="O16" s="19">
        <v>19970859.899999999</v>
      </c>
      <c r="P16" s="19">
        <v>20182780.930000007</v>
      </c>
      <c r="Q16" s="19">
        <v>20081310.300000001</v>
      </c>
      <c r="R16" s="19">
        <v>19357278.220000003</v>
      </c>
      <c r="S16" s="19">
        <v>19865748.710000001</v>
      </c>
      <c r="T16" s="19">
        <v>21513355.09</v>
      </c>
      <c r="U16" s="19">
        <v>22617379.819999997</v>
      </c>
    </row>
    <row r="17" spans="1:21" x14ac:dyDescent="0.3">
      <c r="A17" s="3" t="s">
        <v>2</v>
      </c>
      <c r="B17" s="19">
        <v>1665453.93</v>
      </c>
      <c r="C17" s="19">
        <v>4603812.05</v>
      </c>
      <c r="D17" s="19">
        <v>3688560.0100000007</v>
      </c>
      <c r="E17" s="19">
        <v>3814013.2000000007</v>
      </c>
      <c r="F17" s="19">
        <v>3999394.1</v>
      </c>
      <c r="G17" s="19">
        <v>4436212.9000000004</v>
      </c>
      <c r="H17" s="19">
        <v>5255092.92</v>
      </c>
      <c r="I17" s="19">
        <v>5988730.8400000017</v>
      </c>
      <c r="J17" s="19">
        <v>6023744.7000000002</v>
      </c>
      <c r="K17" s="19">
        <v>6469370.5100000007</v>
      </c>
      <c r="L17" s="19">
        <v>7146913.0999999996</v>
      </c>
      <c r="M17" s="19">
        <v>7964045.46</v>
      </c>
      <c r="N17" s="19">
        <v>8101957.0899999999</v>
      </c>
      <c r="O17" s="19">
        <v>8382066.5100000016</v>
      </c>
      <c r="P17" s="19">
        <v>9110891.4899999965</v>
      </c>
      <c r="Q17" s="19">
        <v>9311035.7799999993</v>
      </c>
      <c r="R17" s="19">
        <v>9652686.7199999988</v>
      </c>
      <c r="S17" s="19">
        <v>9960758.0699999984</v>
      </c>
      <c r="T17" s="19">
        <v>9940644.5899999999</v>
      </c>
      <c r="U17" s="19">
        <v>9852247.6100000013</v>
      </c>
    </row>
    <row r="18" spans="1:21" x14ac:dyDescent="0.3">
      <c r="A18" s="3" t="s">
        <v>3</v>
      </c>
      <c r="B18" s="19">
        <v>3052352.52</v>
      </c>
      <c r="C18" s="19">
        <v>4086749.78</v>
      </c>
      <c r="D18" s="19">
        <v>4104190.4099999997</v>
      </c>
      <c r="E18" s="19">
        <v>4327910.74</v>
      </c>
      <c r="F18" s="19">
        <v>4512452.1900000013</v>
      </c>
      <c r="G18" s="19">
        <v>5025712.8899999997</v>
      </c>
      <c r="H18" s="19">
        <v>5669105.5100000007</v>
      </c>
      <c r="I18" s="19">
        <v>6139978.8399999989</v>
      </c>
      <c r="J18" s="19">
        <v>6414201.5599999996</v>
      </c>
      <c r="K18" s="19">
        <v>6664759.04</v>
      </c>
      <c r="L18" s="19">
        <v>7284407.7399999993</v>
      </c>
      <c r="M18" s="19">
        <v>8080316.1600000011</v>
      </c>
      <c r="N18" s="19">
        <v>8000657.1099999985</v>
      </c>
      <c r="O18" s="19">
        <v>8509213.1000000015</v>
      </c>
      <c r="P18" s="19">
        <v>9002194.5199999996</v>
      </c>
      <c r="Q18" s="19">
        <v>8984572.610000005</v>
      </c>
      <c r="R18" s="19">
        <v>9450580.120000001</v>
      </c>
      <c r="S18" s="19">
        <v>10346490.339999998</v>
      </c>
      <c r="T18" s="19">
        <v>10089569.039999999</v>
      </c>
      <c r="U18" s="19">
        <v>10628389.819999998</v>
      </c>
    </row>
    <row r="19" spans="1:21" x14ac:dyDescent="0.3">
      <c r="A19" s="3" t="s">
        <v>4</v>
      </c>
      <c r="B19" s="19">
        <v>1067083.1499999999</v>
      </c>
      <c r="C19" s="19">
        <v>1373513.5899999999</v>
      </c>
      <c r="D19" s="19">
        <v>1798961.5199999998</v>
      </c>
      <c r="E19" s="19">
        <v>1836925.83</v>
      </c>
      <c r="F19" s="19">
        <v>2213603.7999999998</v>
      </c>
      <c r="G19" s="19">
        <v>2506838.42</v>
      </c>
      <c r="H19" s="19">
        <v>2767187.4799999995</v>
      </c>
      <c r="I19" s="19">
        <v>3329028.58</v>
      </c>
      <c r="J19" s="19">
        <v>3340526.3299999991</v>
      </c>
      <c r="K19" s="19">
        <v>3495861.5900000003</v>
      </c>
      <c r="L19" s="19">
        <v>3891307.9200000009</v>
      </c>
      <c r="M19" s="19">
        <v>4168140.12</v>
      </c>
      <c r="N19" s="19">
        <v>4446569.7500000009</v>
      </c>
      <c r="O19" s="19">
        <v>4495786.1399999997</v>
      </c>
      <c r="P19" s="19">
        <v>4600041.1100000003</v>
      </c>
      <c r="Q19" s="19">
        <v>4723756.41</v>
      </c>
      <c r="R19" s="19">
        <v>4842136.72</v>
      </c>
      <c r="S19" s="19">
        <v>5106838.9600000009</v>
      </c>
      <c r="T19" s="19">
        <v>5278300.5200000014</v>
      </c>
      <c r="U19" s="19">
        <v>5642952.870000001</v>
      </c>
    </row>
    <row r="20" spans="1:21" x14ac:dyDescent="0.3">
      <c r="A20" s="3" t="s">
        <v>5</v>
      </c>
      <c r="B20" s="19">
        <v>650875.42000000004</v>
      </c>
      <c r="C20" s="19">
        <v>2186679.25</v>
      </c>
      <c r="D20" s="19">
        <v>1722401.2599999998</v>
      </c>
      <c r="E20" s="19">
        <v>1967910.5999999994</v>
      </c>
      <c r="F20" s="19">
        <v>2138627.89</v>
      </c>
      <c r="G20" s="19">
        <v>2388137.9799999995</v>
      </c>
      <c r="H20" s="19">
        <v>2620379.0999999996</v>
      </c>
      <c r="I20" s="19">
        <v>3163965.86</v>
      </c>
      <c r="J20" s="19">
        <v>3199231.1599999997</v>
      </c>
      <c r="K20" s="19">
        <v>3393257.1</v>
      </c>
      <c r="L20" s="19">
        <v>3629571.83</v>
      </c>
      <c r="M20" s="19">
        <v>3899898.39</v>
      </c>
      <c r="N20" s="19">
        <v>3731588.9</v>
      </c>
      <c r="O20" s="19">
        <v>4036025.8000000007</v>
      </c>
      <c r="P20" s="19">
        <v>4488255.3499999996</v>
      </c>
      <c r="Q20" s="19">
        <v>4717858.34</v>
      </c>
      <c r="R20" s="19">
        <v>4730524.58</v>
      </c>
      <c r="S20" s="19">
        <v>5204944.91</v>
      </c>
      <c r="T20" s="19">
        <v>5545032.4199999999</v>
      </c>
      <c r="U20" s="19">
        <v>6017381.9800000004</v>
      </c>
    </row>
    <row r="21" spans="1:21" x14ac:dyDescent="0.3">
      <c r="A21" s="3" t="s">
        <v>6</v>
      </c>
      <c r="B21" s="19">
        <v>101509.64000000001</v>
      </c>
      <c r="C21" s="19">
        <v>30437.59</v>
      </c>
      <c r="D21" s="19">
        <v>32767.989999999998</v>
      </c>
      <c r="E21" s="19">
        <v>30660.059999999998</v>
      </c>
      <c r="F21" s="19">
        <v>31424.77</v>
      </c>
      <c r="G21" s="19">
        <v>30624.699999999997</v>
      </c>
      <c r="H21" s="19">
        <v>34802.660000000003</v>
      </c>
      <c r="I21" s="19">
        <v>38999.4</v>
      </c>
      <c r="J21" s="19">
        <v>6038938.4800000004</v>
      </c>
      <c r="K21" s="19">
        <v>6312323.8099999987</v>
      </c>
      <c r="L21" s="19">
        <v>6795114.2000000002</v>
      </c>
      <c r="M21" s="19">
        <v>7437005.7399999993</v>
      </c>
      <c r="N21" s="19">
        <v>7607751.3700000001</v>
      </c>
      <c r="O21" s="19">
        <v>8059530.6200000001</v>
      </c>
      <c r="P21" s="19">
        <v>9139980.3300000038</v>
      </c>
      <c r="Q21" s="19">
        <v>8907753.9799999986</v>
      </c>
      <c r="R21" s="19">
        <v>9276782.8100000005</v>
      </c>
      <c r="S21" s="19">
        <v>10095556.050000001</v>
      </c>
      <c r="T21" s="19">
        <v>11372285.640000002</v>
      </c>
      <c r="U21" s="19">
        <v>11718720.459999997</v>
      </c>
    </row>
    <row r="22" spans="1:21" s="28" customFormat="1" x14ac:dyDescent="0.3">
      <c r="A22" s="3" t="s">
        <v>7</v>
      </c>
      <c r="B22" s="46">
        <f t="shared" ref="B22:S22" si="1">SUM(B16:B21)</f>
        <v>13874613.550000003</v>
      </c>
      <c r="C22" s="46">
        <f t="shared" si="1"/>
        <v>27228825.940000001</v>
      </c>
      <c r="D22" s="46">
        <f t="shared" si="1"/>
        <v>24223788.599999998</v>
      </c>
      <c r="E22" s="46">
        <f t="shared" si="1"/>
        <v>23486488.850000001</v>
      </c>
      <c r="F22" s="46">
        <f t="shared" si="1"/>
        <v>25110594.75</v>
      </c>
      <c r="G22" s="46">
        <f t="shared" si="1"/>
        <v>27387751.609999999</v>
      </c>
      <c r="H22" s="46">
        <f t="shared" si="1"/>
        <v>29564705.250000004</v>
      </c>
      <c r="I22" s="46">
        <f t="shared" si="1"/>
        <v>32332457.160000004</v>
      </c>
      <c r="J22" s="46">
        <f t="shared" si="1"/>
        <v>39796460.609999999</v>
      </c>
      <c r="K22" s="46">
        <f t="shared" si="1"/>
        <v>42841797.75</v>
      </c>
      <c r="L22" s="46">
        <f t="shared" si="1"/>
        <v>46886682.389999993</v>
      </c>
      <c r="M22" s="46">
        <f t="shared" si="1"/>
        <v>50751816.830000013</v>
      </c>
      <c r="N22" s="46">
        <f t="shared" si="1"/>
        <v>51712953.359999992</v>
      </c>
      <c r="O22" s="46">
        <f t="shared" si="1"/>
        <v>53453482.07</v>
      </c>
      <c r="P22" s="46">
        <f t="shared" si="1"/>
        <v>56524143.730000004</v>
      </c>
      <c r="Q22" s="46">
        <f t="shared" si="1"/>
        <v>56726287.420000009</v>
      </c>
      <c r="R22" s="46">
        <f t="shared" si="1"/>
        <v>57309989.170000002</v>
      </c>
      <c r="S22" s="46">
        <f t="shared" si="1"/>
        <v>60580337.039999992</v>
      </c>
      <c r="T22" s="46">
        <f>SUM(T16:T21)</f>
        <v>63739187.300000004</v>
      </c>
      <c r="U22" s="46">
        <f>SUM(U16:U21)</f>
        <v>66477072.560000002</v>
      </c>
    </row>
    <row r="23" spans="1:21" x14ac:dyDescent="0.3">
      <c r="P23" s="42"/>
      <c r="Q23" s="42"/>
    </row>
    <row r="24" spans="1:21" x14ac:dyDescent="0.3">
      <c r="P24" s="41"/>
      <c r="Q24" s="41"/>
    </row>
    <row r="26" spans="1:21" x14ac:dyDescent="0.3">
      <c r="B26" s="55" t="s">
        <v>75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x14ac:dyDescent="0.3">
      <c r="A27" s="5"/>
      <c r="B27" s="2">
        <v>2002</v>
      </c>
      <c r="C27" s="2">
        <v>2003</v>
      </c>
      <c r="D27" s="2">
        <v>2004</v>
      </c>
      <c r="E27" s="2">
        <v>2005</v>
      </c>
      <c r="F27" s="2">
        <v>2006</v>
      </c>
      <c r="G27" s="2">
        <v>2007</v>
      </c>
      <c r="H27" s="2">
        <v>2008</v>
      </c>
      <c r="I27" s="2">
        <v>2009</v>
      </c>
      <c r="J27" s="2">
        <v>2010</v>
      </c>
      <c r="K27" s="2">
        <v>2011</v>
      </c>
      <c r="L27" s="2">
        <v>2012</v>
      </c>
      <c r="M27" s="2">
        <v>2013</v>
      </c>
      <c r="N27" s="2">
        <v>2014</v>
      </c>
      <c r="O27" s="2">
        <v>2015</v>
      </c>
      <c r="P27" s="2">
        <f>P3</f>
        <v>2016</v>
      </c>
      <c r="Q27" s="2">
        <f t="shared" ref="Q27:R27" si="2">Q3</f>
        <v>2017</v>
      </c>
      <c r="R27" s="2">
        <f t="shared" si="2"/>
        <v>2018</v>
      </c>
      <c r="S27" s="2">
        <v>2019</v>
      </c>
      <c r="T27" s="2">
        <v>2020</v>
      </c>
      <c r="U27" s="2">
        <v>2021</v>
      </c>
    </row>
    <row r="28" spans="1:21" x14ac:dyDescent="0.3">
      <c r="A28" s="3" t="s">
        <v>76</v>
      </c>
      <c r="B28" s="35">
        <f>B10/DOP!B10</f>
        <v>0.94452141201295503</v>
      </c>
      <c r="C28" s="35">
        <f>C10/DOP!C10</f>
        <v>0.90575123774051269</v>
      </c>
      <c r="D28" s="35">
        <f>D10/DOP!D10</f>
        <v>0.9180996999595612</v>
      </c>
      <c r="E28" s="35">
        <f>E10/DOP!E10</f>
        <v>0.9207924915920358</v>
      </c>
      <c r="F28" s="35">
        <f>F10/DOP!F10</f>
        <v>0.923248030146812</v>
      </c>
      <c r="G28" s="35">
        <f>G10/DOP!G10</f>
        <v>0.91961508380305423</v>
      </c>
      <c r="H28" s="35">
        <f>H10/DOP!H10</f>
        <v>0.91600245904532485</v>
      </c>
      <c r="I28" s="35">
        <f>I10/DOP!I10</f>
        <v>0.91187939435266352</v>
      </c>
      <c r="J28" s="35">
        <f>J10/DOP!J10</f>
        <v>0.89341528215545341</v>
      </c>
      <c r="K28" s="35">
        <f>K10/DOP!K10</f>
        <v>0.88976423575165309</v>
      </c>
      <c r="L28" s="35">
        <f>L10/DOP!L10</f>
        <v>0.88848778374121662</v>
      </c>
      <c r="M28" s="35">
        <f>M10/DOP!M10</f>
        <v>0.88436390123742481</v>
      </c>
      <c r="N28" s="35">
        <f>N10/DOP!N10</f>
        <v>0.88713979037615964</v>
      </c>
      <c r="O28" s="35">
        <f>O10/DOP!O10</f>
        <v>0.88560273097381292</v>
      </c>
      <c r="P28" s="35">
        <f>P10/DOP!P10</f>
        <v>0.88343535809524321</v>
      </c>
      <c r="Q28" s="35">
        <f>Q10/DOP!Q10</f>
        <v>0.88411757313268546</v>
      </c>
      <c r="R28" s="35">
        <f>R10/DOP!R10</f>
        <v>0.88290023608253376</v>
      </c>
      <c r="S28" s="35">
        <f>S10/DOP!S10</f>
        <v>0.88158168692950023</v>
      </c>
      <c r="T28" s="35">
        <f>T10/DOP!T10</f>
        <v>0.87844331431018852</v>
      </c>
      <c r="U28" s="35">
        <f>U10/DOP!U10</f>
        <v>0.87533456539115262</v>
      </c>
    </row>
    <row r="29" spans="1:21" x14ac:dyDescent="0.3">
      <c r="A29" s="4" t="s">
        <v>77</v>
      </c>
      <c r="B29" s="35">
        <f>B10/Dépenses!B10</f>
        <v>0.83435358199268406</v>
      </c>
      <c r="C29" s="35">
        <f>C10/Dépenses!C10</f>
        <v>0.77366535064251296</v>
      </c>
      <c r="D29" s="35">
        <f>D10/Dépenses!D10</f>
        <v>0.77237154186237533</v>
      </c>
      <c r="E29" s="35">
        <f>E10/Dépenses!E10</f>
        <v>0.7699294277652402</v>
      </c>
      <c r="F29" s="35">
        <f>F10/Dépenses!F10</f>
        <v>0.80870502120166465</v>
      </c>
      <c r="G29" s="35">
        <f>G10/Dépenses!G10</f>
        <v>0.80542462217258393</v>
      </c>
      <c r="H29" s="35">
        <f>H10/Dépenses!H10</f>
        <v>0.78901773773240913</v>
      </c>
      <c r="I29" s="35">
        <f>I10/Dépenses!I10</f>
        <v>0.77351703792746374</v>
      </c>
      <c r="J29" s="35">
        <f>J10/Dépenses!J10</f>
        <v>0.76493183923518537</v>
      </c>
      <c r="K29" s="35">
        <f>K10/Dépenses!K10</f>
        <v>0.76667527107157207</v>
      </c>
      <c r="L29" s="35">
        <f>L10/Dépenses!L10</f>
        <v>0.78082598103058687</v>
      </c>
      <c r="M29" s="35">
        <f>M10/Dépenses!M10</f>
        <v>0.77597960083737461</v>
      </c>
      <c r="N29" s="35">
        <f>N10/Dépenses!N10</f>
        <v>0.78696687557734746</v>
      </c>
      <c r="O29" s="35">
        <f>O10/Dépenses!O10</f>
        <v>0.78733834832517935</v>
      </c>
      <c r="P29" s="35">
        <f>P10/Dépenses!P10</f>
        <v>0.78849308729167356</v>
      </c>
      <c r="Q29" s="35">
        <f>Q10/Dépenses!Q10</f>
        <v>0.78795206333458057</v>
      </c>
      <c r="R29" s="35">
        <f>R10/Dépenses!R10</f>
        <v>0.78117852648335651</v>
      </c>
      <c r="S29" s="35">
        <f>S10/Dépenses!S10</f>
        <v>0.78204908560235542</v>
      </c>
      <c r="T29" s="35">
        <f>T10/Dépenses!T10</f>
        <v>0.7816764619970904</v>
      </c>
      <c r="U29" s="35">
        <f>U10/Dépenses!U10</f>
        <v>0.7812442227020342</v>
      </c>
    </row>
    <row r="31" spans="1:21" x14ac:dyDescent="0.3">
      <c r="B31" s="55" t="s">
        <v>78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x14ac:dyDescent="0.3">
      <c r="A32" s="5"/>
      <c r="B32" s="2">
        <v>2002</v>
      </c>
      <c r="C32" s="2">
        <v>2003</v>
      </c>
      <c r="D32" s="2">
        <v>2004</v>
      </c>
      <c r="E32" s="2">
        <v>2005</v>
      </c>
      <c r="F32" s="2">
        <v>2006</v>
      </c>
      <c r="G32" s="2">
        <v>2007</v>
      </c>
      <c r="H32" s="2">
        <v>2008</v>
      </c>
      <c r="I32" s="2">
        <v>2009</v>
      </c>
      <c r="J32" s="2">
        <v>2010</v>
      </c>
      <c r="K32" s="2">
        <v>2011</v>
      </c>
      <c r="L32" s="2">
        <v>2012</v>
      </c>
      <c r="M32" s="2">
        <v>2013</v>
      </c>
      <c r="N32" s="2">
        <v>2014</v>
      </c>
      <c r="O32" s="2">
        <v>2015</v>
      </c>
      <c r="P32" s="2">
        <f>P3</f>
        <v>2016</v>
      </c>
      <c r="Q32" s="2">
        <f>Q3</f>
        <v>2017</v>
      </c>
      <c r="R32" s="2">
        <f>R3</f>
        <v>2018</v>
      </c>
      <c r="S32" s="2">
        <v>2019</v>
      </c>
      <c r="T32" s="2">
        <v>2020</v>
      </c>
      <c r="U32" s="2">
        <v>2021</v>
      </c>
    </row>
    <row r="33" spans="1:21" x14ac:dyDescent="0.3">
      <c r="A33" s="3" t="s">
        <v>76</v>
      </c>
      <c r="B33" s="35">
        <f>B22/DOP!B10</f>
        <v>5.5478586947417176E-2</v>
      </c>
      <c r="C33" s="35">
        <f>C22/DOP!C10</f>
        <v>9.4248762259487293E-2</v>
      </c>
      <c r="D33" s="35">
        <f>D22/DOP!D10</f>
        <v>8.1900300040438939E-2</v>
      </c>
      <c r="E33" s="35">
        <f>E22/DOP!E10</f>
        <v>7.9207508407964311E-2</v>
      </c>
      <c r="F33" s="35">
        <f>F22/DOP!F10</f>
        <v>7.6751289347320728E-2</v>
      </c>
      <c r="G33" s="35">
        <f>G22/DOP!G10</f>
        <v>8.038491619694578E-2</v>
      </c>
      <c r="H33" s="35">
        <f>H22/DOP!H10</f>
        <v>8.3997540954675196E-2</v>
      </c>
      <c r="I33" s="35">
        <f>I22/DOP!I10</f>
        <v>8.812060564733637E-2</v>
      </c>
      <c r="J33" s="35">
        <f>J22/DOP!J10</f>
        <v>0.10658471784454655</v>
      </c>
      <c r="K33" s="35">
        <f>K22/DOP!K10</f>
        <v>0.11023576242145389</v>
      </c>
      <c r="L33" s="35">
        <f>L22/DOP!L10</f>
        <v>0.11151221618743333</v>
      </c>
      <c r="M33" s="35">
        <f>M22/DOP!M10</f>
        <v>0.11563609876257522</v>
      </c>
      <c r="N33" s="35">
        <f>N22/DOP!N10</f>
        <v>0.11286020962384019</v>
      </c>
      <c r="O33" s="35">
        <f>O22/DOP!O10</f>
        <v>0.11439726902618719</v>
      </c>
      <c r="P33" s="35">
        <f>P22/DOP!P10</f>
        <v>0.11656464149231488</v>
      </c>
      <c r="Q33" s="35">
        <f>Q22/DOP!Q10</f>
        <v>0.11590465970638696</v>
      </c>
      <c r="R33" s="35">
        <f>R22/DOP!R10</f>
        <v>0.11669322902410734</v>
      </c>
      <c r="S33" s="35">
        <f>S22/DOP!S10</f>
        <v>0.1184151244414226</v>
      </c>
      <c r="T33" s="35">
        <f>T22/DOP!T10</f>
        <v>0.12152351119762567</v>
      </c>
      <c r="U33" s="35">
        <f>U22/DOP!U10</f>
        <v>0.1246336561284571</v>
      </c>
    </row>
    <row r="34" spans="1:21" x14ac:dyDescent="0.3">
      <c r="A34" s="4" t="s">
        <v>77</v>
      </c>
      <c r="B34" s="35">
        <f>B22/Dépenses!B10</f>
        <v>4.9007631965505082E-2</v>
      </c>
      <c r="C34" s="35">
        <f>C22/Dépenses!C10</f>
        <v>8.0504446102671476E-2</v>
      </c>
      <c r="D34" s="35">
        <f>D22/Dépenses!D10</f>
        <v>6.8900426635594411E-2</v>
      </c>
      <c r="E34" s="35">
        <f>E22/Dépenses!E10</f>
        <v>6.6230113929158688E-2</v>
      </c>
      <c r="F34" s="35">
        <f>F22/Dépenses!F10</f>
        <v>6.7229120509480073E-2</v>
      </c>
      <c r="G34" s="35">
        <f>G22/Dépenses!G10</f>
        <v>7.0403358858091028E-2</v>
      </c>
      <c r="H34" s="35">
        <f>H22/Dépenses!H10</f>
        <v>7.2353026004118859E-2</v>
      </c>
      <c r="I34" s="35">
        <f>I22/Dépenses!I10</f>
        <v>7.4749786301608473E-2</v>
      </c>
      <c r="J34" s="35">
        <f>J22/Dépenses!J10</f>
        <v>9.1256603601510958E-2</v>
      </c>
      <c r="K34" s="35">
        <f>K22/Dépenses!K10</f>
        <v>9.4985873381225702E-2</v>
      </c>
      <c r="L34" s="35">
        <f>L22/Dépenses!L10</f>
        <v>9.7999811809239515E-2</v>
      </c>
      <c r="M34" s="35">
        <f>M22/Dépenses!M10</f>
        <v>0.1014641751372032</v>
      </c>
      <c r="N34" s="35">
        <f>N22/Dépenses!N10</f>
        <v>0.10011640499973318</v>
      </c>
      <c r="O34" s="35">
        <f>O22/Dépenses!O10</f>
        <v>0.1017040188538587</v>
      </c>
      <c r="P34" s="35">
        <f>P22/Dépenses!P10</f>
        <v>0.10403750902328454</v>
      </c>
      <c r="Q34" s="35">
        <f>Q22/Dépenses!Q10</f>
        <v>0.10329770444686538</v>
      </c>
      <c r="R34" s="35">
        <f>R22/Dépenses!R10</f>
        <v>0.10324863554699007</v>
      </c>
      <c r="S34" s="35">
        <f>S22/Dépenses!S10</f>
        <v>0.10504578437132324</v>
      </c>
      <c r="T34" s="35">
        <f>T22/Dépenses!T10</f>
        <v>0.10813682196103667</v>
      </c>
      <c r="U34" s="35">
        <f>U22/Dépenses!U10</f>
        <v>0.11123669469293557</v>
      </c>
    </row>
    <row r="38" spans="1:21" x14ac:dyDescent="0.3">
      <c r="B38" s="28" t="s">
        <v>83</v>
      </c>
    </row>
    <row r="39" spans="1:21" x14ac:dyDescent="0.3">
      <c r="A39" s="5"/>
      <c r="B39" s="34">
        <v>2002</v>
      </c>
      <c r="C39" s="34">
        <v>2003</v>
      </c>
      <c r="D39" s="34">
        <v>2004</v>
      </c>
      <c r="E39" s="34">
        <v>2005</v>
      </c>
      <c r="F39" s="34">
        <v>2006</v>
      </c>
      <c r="G39" s="34">
        <v>2007</v>
      </c>
      <c r="H39" s="34">
        <v>2008</v>
      </c>
      <c r="I39" s="34">
        <v>2009</v>
      </c>
      <c r="J39" s="34">
        <v>2010</v>
      </c>
      <c r="K39" s="34">
        <v>2011</v>
      </c>
      <c r="L39" s="34">
        <v>2012</v>
      </c>
      <c r="M39" s="34">
        <v>2013</v>
      </c>
      <c r="N39" s="34">
        <v>2014</v>
      </c>
      <c r="O39" s="34">
        <v>2015</v>
      </c>
      <c r="P39" s="34">
        <v>2016</v>
      </c>
      <c r="Q39" s="34">
        <v>2017</v>
      </c>
      <c r="R39" s="34">
        <v>2018</v>
      </c>
      <c r="S39" s="34">
        <v>2019</v>
      </c>
      <c r="T39" s="34">
        <v>2020</v>
      </c>
      <c r="U39" s="34">
        <v>2021</v>
      </c>
    </row>
    <row r="40" spans="1:21" x14ac:dyDescent="0.3">
      <c r="A40" s="3" t="s">
        <v>7</v>
      </c>
      <c r="B40" s="20">
        <f>B10+B22-DOP!B10</f>
        <v>-0.26000002026557922</v>
      </c>
      <c r="C40" s="20">
        <f>C10+C22-DOP!C10</f>
        <v>0</v>
      </c>
      <c r="D40" s="20">
        <f>D10+D22-DOP!D10</f>
        <v>0</v>
      </c>
      <c r="E40" s="20">
        <f>E10+E22-DOP!E10</f>
        <v>0</v>
      </c>
      <c r="F40" s="20">
        <f>F10+F22-DOP!F10</f>
        <v>-222.63999998569489</v>
      </c>
      <c r="G40" s="20">
        <f>G10+G22-DOP!G10</f>
        <v>0</v>
      </c>
      <c r="H40" s="20">
        <f>H10+H22-DOP!H10</f>
        <v>0</v>
      </c>
      <c r="I40" s="20">
        <f>I10+I22-DOP!I10</f>
        <v>0</v>
      </c>
      <c r="J40" s="20">
        <f>J10+J22-DOP!J10</f>
        <v>0</v>
      </c>
      <c r="K40" s="20">
        <f>K10+K22-DOP!K10</f>
        <v>-0.70999991893768311</v>
      </c>
      <c r="L40" s="20">
        <f>L10+L22-DOP!L10</f>
        <v>-3.0000030994415283E-2</v>
      </c>
      <c r="M40" s="20">
        <f>M10+M22-DOP!M10</f>
        <v>0</v>
      </c>
      <c r="N40" s="20">
        <f>N10+N22-DOP!N10</f>
        <v>0</v>
      </c>
      <c r="O40" s="20">
        <f>O10+O22-DOP!O10</f>
        <v>0</v>
      </c>
      <c r="P40" s="20">
        <f>P10+P22-DOP!P10</f>
        <v>-0.19999998807907104</v>
      </c>
      <c r="Q40" s="20">
        <f>Q10+Q22-DOP!Q10</f>
        <v>10881.240000009537</v>
      </c>
      <c r="R40" s="20">
        <f>R10+R22-DOP!R10</f>
        <v>-199656.05999994278</v>
      </c>
      <c r="S40" s="20">
        <f>S10+S22-DOP!S10</f>
        <v>-1631.2799999713898</v>
      </c>
      <c r="T40" s="20">
        <f>T10+T22-DOP!T10</f>
        <v>-17400.050000011921</v>
      </c>
      <c r="U40" s="20">
        <f>U10+U22-DOP!U10</f>
        <v>-16949.999000072479</v>
      </c>
    </row>
    <row r="43" spans="1:21" x14ac:dyDescent="0.3">
      <c r="N43" s="27"/>
      <c r="O43" s="27"/>
      <c r="P43" s="27"/>
      <c r="Q43" s="27"/>
    </row>
  </sheetData>
  <mergeCells count="4">
    <mergeCell ref="B31:U31"/>
    <mergeCell ref="B26:U26"/>
    <mergeCell ref="B14:U14"/>
    <mergeCell ref="B2:U2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U80"/>
  <sheetViews>
    <sheetView zoomScale="80" zoomScaleNormal="80" workbookViewId="0">
      <pane xSplit="1" topLeftCell="B1" activePane="topRight" state="frozen"/>
      <selection pane="topRight" activeCell="V55" sqref="V1:W1048576"/>
    </sheetView>
  </sheetViews>
  <sheetFormatPr baseColWidth="10" defaultRowHeight="14.4" x14ac:dyDescent="0.3"/>
  <cols>
    <col min="1" max="1" width="29.5546875" bestFit="1" customWidth="1"/>
    <col min="2" max="17" width="15.6640625" customWidth="1"/>
    <col min="18" max="21" width="14.5546875" bestFit="1" customWidth="1"/>
  </cols>
  <sheetData>
    <row r="2" spans="1:21" x14ac:dyDescent="0.3">
      <c r="B2" s="55" t="s">
        <v>85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">
      <c r="A3" s="5"/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</row>
    <row r="4" spans="1:21" x14ac:dyDescent="0.3">
      <c r="A4" s="4" t="s">
        <v>1</v>
      </c>
      <c r="B4" s="19">
        <v>93759476.590000004</v>
      </c>
      <c r="C4" s="19">
        <v>115169248.34</v>
      </c>
      <c r="D4" s="19">
        <v>113606772.56999999</v>
      </c>
      <c r="E4" s="19">
        <v>108527391.73999999</v>
      </c>
      <c r="F4" s="19">
        <v>127343335.44000001</v>
      </c>
      <c r="G4" s="19">
        <v>134167533.16</v>
      </c>
      <c r="H4" s="19">
        <v>135537657.38</v>
      </c>
      <c r="I4" s="19">
        <v>135830016.80000001</v>
      </c>
      <c r="J4" s="19">
        <v>140401850.47</v>
      </c>
      <c r="K4" s="19">
        <v>146369920.54999998</v>
      </c>
      <c r="L4" s="19">
        <f>'P. opérationnel-calog'!L4</f>
        <v>157211876.02000004</v>
      </c>
      <c r="M4" s="19">
        <f>'P. opérationnel-calog'!M4</f>
        <v>160363359.09000003</v>
      </c>
      <c r="N4" s="19">
        <f>'P. opérationnel-calog'!N4</f>
        <v>167570683.86000001</v>
      </c>
      <c r="O4" s="19">
        <f>'P. opérationnel-calog'!O4</f>
        <v>167790828.14000002</v>
      </c>
      <c r="P4" s="19">
        <f>'P. opérationnel-calog'!P4</f>
        <v>171848158.23000005</v>
      </c>
      <c r="Q4" s="19">
        <f>'P. opérationnel-calog'!Q4</f>
        <v>174944000.61000001</v>
      </c>
      <c r="R4" s="19">
        <f>'P. opérationnel-calog'!R4</f>
        <v>173864956.56</v>
      </c>
      <c r="S4" s="19">
        <f>'P. opérationnel-calog'!S4</f>
        <v>179022751.09</v>
      </c>
      <c r="T4" s="19">
        <f>'P. opérationnel-calog'!T4</f>
        <v>186914293.52000001</v>
      </c>
      <c r="U4" s="19">
        <v>188890069.00999996</v>
      </c>
    </row>
    <row r="5" spans="1:21" x14ac:dyDescent="0.3">
      <c r="A5" s="3" t="s">
        <v>2</v>
      </c>
      <c r="B5" s="19">
        <v>28492597.809999999</v>
      </c>
      <c r="C5" s="19">
        <v>28913906.580000002</v>
      </c>
      <c r="D5" s="19">
        <v>34532641.57</v>
      </c>
      <c r="E5" s="19">
        <v>33048906.559999999</v>
      </c>
      <c r="F5" s="19">
        <v>34780468.610000007</v>
      </c>
      <c r="G5" s="19">
        <v>36081585.00999999</v>
      </c>
      <c r="H5" s="19">
        <v>37505213.729999997</v>
      </c>
      <c r="I5" s="19">
        <v>40369562.330000006</v>
      </c>
      <c r="J5" s="19">
        <v>39621232.490000002</v>
      </c>
      <c r="K5" s="19">
        <v>41259396.270000003</v>
      </c>
      <c r="L5" s="19">
        <f>'P. opérationnel-calog'!L5</f>
        <v>44942907.210000001</v>
      </c>
      <c r="M5" s="19">
        <f>'P. opérationnel-calog'!M5</f>
        <v>48076164.759999998</v>
      </c>
      <c r="N5" s="19">
        <f>'P. opérationnel-calog'!N5</f>
        <v>50468123.679999992</v>
      </c>
      <c r="O5" s="19">
        <f>'P. opérationnel-calog'!O5</f>
        <v>53119069.730000012</v>
      </c>
      <c r="P5" s="19">
        <f>'P. opérationnel-calog'!P5</f>
        <v>54745304.99000001</v>
      </c>
      <c r="Q5" s="19">
        <f>'P. opérationnel-calog'!Q5</f>
        <v>53909001.409999989</v>
      </c>
      <c r="R5" s="19">
        <f>'P. opérationnel-calog'!R5</f>
        <v>55537250.580000021</v>
      </c>
      <c r="S5" s="19">
        <f>'P. opérationnel-calog'!S5</f>
        <v>57061701.960000001</v>
      </c>
      <c r="T5" s="19">
        <f>'P. opérationnel-calog'!T5</f>
        <v>57880822.119999997</v>
      </c>
      <c r="U5" s="19">
        <f>'P. opérationnel-calog'!U5</f>
        <v>59374550.940000005</v>
      </c>
    </row>
    <row r="6" spans="1:21" x14ac:dyDescent="0.3">
      <c r="A6" s="3" t="s">
        <v>3</v>
      </c>
      <c r="B6" s="19">
        <v>36763731.880000003</v>
      </c>
      <c r="C6" s="19">
        <v>37418331.140000001</v>
      </c>
      <c r="D6" s="19">
        <v>37392842.660000004</v>
      </c>
      <c r="E6" s="19">
        <v>40665527.870000005</v>
      </c>
      <c r="F6" s="19">
        <v>42901830.010000005</v>
      </c>
      <c r="G6" s="19">
        <v>43591817.479999997</v>
      </c>
      <c r="H6" s="19">
        <v>44958532.510000005</v>
      </c>
      <c r="I6" s="19">
        <v>46233380.949999996</v>
      </c>
      <c r="J6" s="19">
        <v>47729079.590000004</v>
      </c>
      <c r="K6" s="19">
        <v>48120501.18</v>
      </c>
      <c r="L6" s="19">
        <f>'P. opérationnel-calog'!L6</f>
        <v>54648816.390000001</v>
      </c>
      <c r="M6" s="19">
        <f>'P. opérationnel-calog'!M6</f>
        <v>57905396.980000004</v>
      </c>
      <c r="N6" s="19">
        <f>'P. opérationnel-calog'!N6</f>
        <v>60071332.649999976</v>
      </c>
      <c r="O6" s="19">
        <f>'P. opérationnel-calog'!O6</f>
        <v>59978977.93999999</v>
      </c>
      <c r="P6" s="19">
        <f>'P. opérationnel-calog'!P6</f>
        <v>61188075.330000006</v>
      </c>
      <c r="Q6" s="19">
        <f>'P. opérationnel-calog'!Q6</f>
        <v>62468512.759999998</v>
      </c>
      <c r="R6" s="19">
        <f>'P. opérationnel-calog'!R6</f>
        <v>63550575.250000007</v>
      </c>
      <c r="S6" s="19">
        <f>'P. opérationnel-calog'!S6</f>
        <v>69689114.639999986</v>
      </c>
      <c r="T6" s="19">
        <f>'P. opérationnel-calog'!T6</f>
        <v>66034373.519999996</v>
      </c>
      <c r="U6" s="19">
        <f>'P. opérationnel-calog'!U6</f>
        <v>67007358.521000013</v>
      </c>
    </row>
    <row r="7" spans="1:21" x14ac:dyDescent="0.3">
      <c r="A7" s="3" t="s">
        <v>4</v>
      </c>
      <c r="B7" s="19">
        <v>23573661.600000005</v>
      </c>
      <c r="C7" s="19">
        <v>21495864.359999996</v>
      </c>
      <c r="D7" s="19">
        <v>22357564.300000004</v>
      </c>
      <c r="E7" s="19">
        <v>23929857.110000003</v>
      </c>
      <c r="F7" s="19">
        <v>25804338.02</v>
      </c>
      <c r="G7" s="19">
        <v>25459656.550000001</v>
      </c>
      <c r="H7" s="19">
        <v>26616841.189999998</v>
      </c>
      <c r="I7" s="19">
        <v>27345654.599999994</v>
      </c>
      <c r="J7" s="19">
        <v>27609405.010000002</v>
      </c>
      <c r="K7" s="19">
        <v>28612982.990000002</v>
      </c>
      <c r="L7" s="19">
        <f>'P. opérationnel-calog'!L7</f>
        <v>30380922.769999996</v>
      </c>
      <c r="M7" s="19">
        <f>'P. opérationnel-calog'!M7</f>
        <v>32189083.920000002</v>
      </c>
      <c r="N7" s="19">
        <f>'P. opérationnel-calog'!N7</f>
        <v>34357706.050000004</v>
      </c>
      <c r="O7" s="19">
        <f>'P. opérationnel-calog'!O7</f>
        <v>35156341.68</v>
      </c>
      <c r="P7" s="19">
        <f>'P. opérationnel-calog'!P7</f>
        <v>35864417.660000004</v>
      </c>
      <c r="Q7" s="19">
        <f>'P. opérationnel-calog'!Q7</f>
        <v>36178352</v>
      </c>
      <c r="R7" s="19">
        <f>'P. opérationnel-calog'!R7</f>
        <v>36243397.879999995</v>
      </c>
      <c r="S7" s="19">
        <f>'P. opérationnel-calog'!S7</f>
        <v>37016247.380000003</v>
      </c>
      <c r="T7" s="19">
        <f>'P. opérationnel-calog'!T7</f>
        <v>37152734.089999996</v>
      </c>
      <c r="U7" s="19">
        <f>'P. opérationnel-calog'!U7</f>
        <v>37901194.719999999</v>
      </c>
    </row>
    <row r="8" spans="1:21" x14ac:dyDescent="0.3">
      <c r="A8" s="3" t="s">
        <v>5</v>
      </c>
      <c r="B8" s="19">
        <v>20971393.510000002</v>
      </c>
      <c r="C8" s="19">
        <v>21549582.189999994</v>
      </c>
      <c r="D8" s="19">
        <v>23534222.200000003</v>
      </c>
      <c r="E8" s="19">
        <v>23882062.740000002</v>
      </c>
      <c r="F8" s="19">
        <v>26404242.229999997</v>
      </c>
      <c r="G8" s="19">
        <v>26543257.999999996</v>
      </c>
      <c r="H8" s="19">
        <v>27550160.829999998</v>
      </c>
      <c r="I8" s="19">
        <v>28806556.069999997</v>
      </c>
      <c r="J8" s="19">
        <v>28293805.629999995</v>
      </c>
      <c r="K8" s="19">
        <v>29396418.099999998</v>
      </c>
      <c r="L8" s="19">
        <f>'P. opérationnel-calog'!L8</f>
        <v>31568293.620000001</v>
      </c>
      <c r="M8" s="19">
        <f>'P. opérationnel-calog'!M8</f>
        <v>33269771.600000001</v>
      </c>
      <c r="N8" s="19">
        <f>'P. opérationnel-calog'!N8</f>
        <v>33738067.899999999</v>
      </c>
      <c r="O8" s="19">
        <f>'P. opérationnel-calog'!O8</f>
        <v>34281557.219999999</v>
      </c>
      <c r="P8" s="19">
        <f>'P. opérationnel-calog'!P8</f>
        <v>36390785.959999993</v>
      </c>
      <c r="Q8" s="19">
        <f>'P. opérationnel-calog'!Q8</f>
        <v>36688553.289999984</v>
      </c>
      <c r="R8" s="19">
        <f>'P. opérationnel-calog'!R8</f>
        <v>37783392.850000009</v>
      </c>
      <c r="S8" s="19">
        <f>'P. opérationnel-calog'!S8</f>
        <v>39230387.980000004</v>
      </c>
      <c r="T8" s="19">
        <f>'P. opérationnel-calog'!T8</f>
        <v>39742534.069999993</v>
      </c>
      <c r="U8" s="19">
        <f>'P. opérationnel-calog'!U8</f>
        <v>41132223.229999989</v>
      </c>
    </row>
    <row r="9" spans="1:21" x14ac:dyDescent="0.3">
      <c r="A9" s="3" t="s">
        <v>6</v>
      </c>
      <c r="B9" s="19">
        <v>32654051.469999999</v>
      </c>
      <c r="C9" s="19">
        <v>37128045.460000001</v>
      </c>
      <c r="D9" s="19">
        <v>40123839.119999997</v>
      </c>
      <c r="E9" s="19">
        <v>42978230.639999993</v>
      </c>
      <c r="F9" s="19">
        <v>44823345.060000002</v>
      </c>
      <c r="G9" s="19">
        <v>47475994.910000004</v>
      </c>
      <c r="H9" s="19">
        <v>50237969.620000005</v>
      </c>
      <c r="I9" s="19">
        <v>55993799.019999996</v>
      </c>
      <c r="J9" s="19">
        <v>49926840.129999995</v>
      </c>
      <c r="K9" s="19">
        <v>52036905.470000014</v>
      </c>
      <c r="L9" s="19">
        <f>'P. opérationnel-calog'!L9</f>
        <v>54822797.029999994</v>
      </c>
      <c r="M9" s="19">
        <f>'P. opérationnel-calog'!M9</f>
        <v>56336909.880000003</v>
      </c>
      <c r="N9" s="19">
        <f>'P. opérationnel-calog'!N9</f>
        <v>60284723.760000005</v>
      </c>
      <c r="O9" s="19">
        <f>'P. opérationnel-calog'!O9</f>
        <v>63481615.159999996</v>
      </c>
      <c r="P9" s="19">
        <f>'P. opérationnel-calog'!P9</f>
        <v>68355834.839999989</v>
      </c>
      <c r="Q9" s="19">
        <f>'P. opérationnel-calog'!Q9</f>
        <v>68518148.359999999</v>
      </c>
      <c r="R9" s="19">
        <f>'P. opérationnel-calog'!R9</f>
        <v>66627444.110000007</v>
      </c>
      <c r="S9" s="19">
        <f>'P. opérationnel-calog'!S9</f>
        <v>68990729.670000017</v>
      </c>
      <c r="T9" s="19">
        <f>'P. opérationnel-calog'!T9</f>
        <v>73019524.929999977</v>
      </c>
      <c r="U9" s="19">
        <f>'P. opérationnel-calog'!U9</f>
        <v>72580364.819999993</v>
      </c>
    </row>
    <row r="10" spans="1:21" s="28" customFormat="1" x14ac:dyDescent="0.3">
      <c r="A10" s="3" t="s">
        <v>7</v>
      </c>
      <c r="B10" s="46">
        <f t="shared" ref="B10:M10" si="0">SUM(B4:B9)</f>
        <v>236214912.85999998</v>
      </c>
      <c r="C10" s="46">
        <f t="shared" si="0"/>
        <v>261674978.06999999</v>
      </c>
      <c r="D10" s="46">
        <f t="shared" si="0"/>
        <v>271547882.42000002</v>
      </c>
      <c r="E10" s="46">
        <f t="shared" si="0"/>
        <v>273031976.66000003</v>
      </c>
      <c r="F10" s="46">
        <f t="shared" si="0"/>
        <v>302057559.37</v>
      </c>
      <c r="G10" s="46">
        <f t="shared" si="0"/>
        <v>313319845.11000001</v>
      </c>
      <c r="H10" s="46">
        <f t="shared" si="0"/>
        <v>322406375.25999999</v>
      </c>
      <c r="I10" s="46">
        <f t="shared" si="0"/>
        <v>334578969.76999998</v>
      </c>
      <c r="J10" s="46">
        <f t="shared" si="0"/>
        <v>333582213.31999999</v>
      </c>
      <c r="K10" s="46">
        <f t="shared" si="0"/>
        <v>345796124.56000006</v>
      </c>
      <c r="L10" s="46">
        <f t="shared" si="0"/>
        <v>373575613.04000002</v>
      </c>
      <c r="M10" s="46">
        <f t="shared" si="0"/>
        <v>388140686.23000008</v>
      </c>
      <c r="N10" s="46">
        <f t="shared" ref="N10:O10" si="1">SUM(N4:N9)</f>
        <v>406490637.89999998</v>
      </c>
      <c r="O10" s="46">
        <f t="shared" si="1"/>
        <v>413808389.87</v>
      </c>
      <c r="P10" s="46">
        <f t="shared" ref="P10:S10" si="2">SUM(P4:P9)</f>
        <v>428392577.01000005</v>
      </c>
      <c r="Q10" s="46">
        <f t="shared" si="2"/>
        <v>432706568.43000001</v>
      </c>
      <c r="R10" s="46">
        <f t="shared" si="2"/>
        <v>433607017.23000008</v>
      </c>
      <c r="S10" s="46">
        <f t="shared" si="2"/>
        <v>451010932.72000003</v>
      </c>
      <c r="T10" s="46">
        <f t="shared" ref="T10:U10" si="3">SUM(T4:T9)</f>
        <v>460744282.25</v>
      </c>
      <c r="U10" s="46">
        <f t="shared" si="3"/>
        <v>466885761.241</v>
      </c>
    </row>
    <row r="14" spans="1:21" x14ac:dyDescent="0.3">
      <c r="B14" s="55" t="s">
        <v>114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x14ac:dyDescent="0.3">
      <c r="A15" s="5"/>
      <c r="B15" s="2">
        <v>2002</v>
      </c>
      <c r="C15" s="2">
        <v>2003</v>
      </c>
      <c r="D15" s="2">
        <v>2004</v>
      </c>
      <c r="E15" s="2">
        <v>2005</v>
      </c>
      <c r="F15" s="2">
        <v>2006</v>
      </c>
      <c r="G15" s="2">
        <v>2007</v>
      </c>
      <c r="H15" s="2">
        <v>2008</v>
      </c>
      <c r="I15" s="2">
        <v>2009</v>
      </c>
      <c r="J15" s="2">
        <v>2010</v>
      </c>
      <c r="K15" s="2">
        <v>2011</v>
      </c>
      <c r="L15" s="2">
        <v>2012</v>
      </c>
      <c r="M15" s="2">
        <v>2013</v>
      </c>
      <c r="N15" s="2">
        <f>N3</f>
        <v>2014</v>
      </c>
      <c r="O15" s="2">
        <f t="shared" ref="O15:R15" si="4">O3</f>
        <v>2015</v>
      </c>
      <c r="P15" s="2">
        <f t="shared" si="4"/>
        <v>2016</v>
      </c>
      <c r="Q15" s="2">
        <f t="shared" si="4"/>
        <v>2017</v>
      </c>
      <c r="R15" s="2">
        <f t="shared" si="4"/>
        <v>2018</v>
      </c>
      <c r="S15" s="2">
        <v>2019</v>
      </c>
      <c r="T15" s="2">
        <v>2020</v>
      </c>
      <c r="U15" s="2">
        <v>2021</v>
      </c>
    </row>
    <row r="16" spans="1:21" x14ac:dyDescent="0.3">
      <c r="A16" s="4" t="s">
        <v>1</v>
      </c>
      <c r="B16" s="19">
        <v>76600348.040000007</v>
      </c>
      <c r="C16" s="19">
        <v>84162188.629999995</v>
      </c>
      <c r="D16" s="19">
        <v>84196397.819999993</v>
      </c>
      <c r="E16" s="19">
        <v>86831707.859999999</v>
      </c>
      <c r="F16" s="19">
        <v>96591489.260000005</v>
      </c>
      <c r="G16" s="19">
        <v>79605600.680000007</v>
      </c>
      <c r="H16" s="19">
        <v>82251228.959999993</v>
      </c>
      <c r="I16" s="19">
        <v>84428272</v>
      </c>
      <c r="J16" s="19">
        <v>84767798.939999998</v>
      </c>
      <c r="K16" s="19">
        <v>88060785.770000011</v>
      </c>
      <c r="L16" s="19">
        <v>93722191.269999996</v>
      </c>
      <c r="M16" s="19">
        <v>96088828.370000005</v>
      </c>
      <c r="N16" s="19">
        <v>97680060.260000005</v>
      </c>
      <c r="O16" s="19">
        <v>97059159.930000007</v>
      </c>
      <c r="P16" s="19">
        <v>96966131.730000004</v>
      </c>
      <c r="Q16" s="19">
        <v>99573360.219999999</v>
      </c>
      <c r="R16" s="19">
        <v>99022494.439999998</v>
      </c>
      <c r="S16" s="19">
        <v>101311002.14</v>
      </c>
      <c r="T16" s="19">
        <v>103320628.01000001</v>
      </c>
      <c r="U16" s="19">
        <v>104162461.40000001</v>
      </c>
    </row>
    <row r="17" spans="1:21" x14ac:dyDescent="0.3">
      <c r="A17" s="3" t="s">
        <v>2</v>
      </c>
      <c r="B17" s="19">
        <v>17969923.719999999</v>
      </c>
      <c r="C17" s="19">
        <v>18428249.02</v>
      </c>
      <c r="D17" s="19">
        <v>22229489.350000001</v>
      </c>
      <c r="E17" s="19">
        <v>22185259.199999999</v>
      </c>
      <c r="F17" s="19">
        <v>22239356.390000001</v>
      </c>
      <c r="G17" s="19">
        <v>23061855.459999997</v>
      </c>
      <c r="H17" s="19">
        <v>24291700.350000001</v>
      </c>
      <c r="I17" s="19">
        <v>25908232.090000004</v>
      </c>
      <c r="J17" s="19">
        <v>25984453.059999999</v>
      </c>
      <c r="K17" s="19">
        <v>26666151.359999999</v>
      </c>
      <c r="L17" s="19">
        <v>28770681.02</v>
      </c>
      <c r="M17" s="19">
        <v>30186627.309999999</v>
      </c>
      <c r="N17" s="19">
        <v>30147833.469999999</v>
      </c>
      <c r="O17" s="19">
        <v>31104052.970000003</v>
      </c>
      <c r="P17" s="19">
        <v>31131612.109999999</v>
      </c>
      <c r="Q17" s="19">
        <v>31076387.43</v>
      </c>
      <c r="R17" s="19">
        <v>32014713.650000002</v>
      </c>
      <c r="S17" s="19">
        <v>32950508.529999997</v>
      </c>
      <c r="T17" s="19">
        <v>32871517.259999998</v>
      </c>
      <c r="U17" s="19">
        <v>33098956.949999999</v>
      </c>
    </row>
    <row r="18" spans="1:21" x14ac:dyDescent="0.3">
      <c r="A18" s="3" t="s">
        <v>3</v>
      </c>
      <c r="B18" s="19">
        <v>24094900.989999998</v>
      </c>
      <c r="C18" s="19">
        <v>23178118.82</v>
      </c>
      <c r="D18" s="19">
        <v>23395161.550000001</v>
      </c>
      <c r="E18" s="19">
        <v>24902317.07</v>
      </c>
      <c r="F18" s="19">
        <v>26527654.109999999</v>
      </c>
      <c r="G18" s="19">
        <v>27027493.899999999</v>
      </c>
      <c r="H18" s="19">
        <v>27903940.359999999</v>
      </c>
      <c r="I18" s="19">
        <v>28329643.559999999</v>
      </c>
      <c r="J18" s="19">
        <v>28737090.239999998</v>
      </c>
      <c r="K18" s="19">
        <v>29087758.979999993</v>
      </c>
      <c r="L18" s="19">
        <v>32959233.269999996</v>
      </c>
      <c r="M18" s="19">
        <v>33987362.159999996</v>
      </c>
      <c r="N18" s="19">
        <v>34584126.740000002</v>
      </c>
      <c r="O18" s="19">
        <v>34119257.529999994</v>
      </c>
      <c r="P18" s="19">
        <v>33821628.620000005</v>
      </c>
      <c r="Q18" s="19">
        <v>34681425.810000002</v>
      </c>
      <c r="R18" s="19">
        <v>35224290.949999996</v>
      </c>
      <c r="S18" s="19">
        <v>39200925.969999999</v>
      </c>
      <c r="T18" s="19">
        <v>36571759.980000004</v>
      </c>
      <c r="U18" s="19">
        <v>37354635.161000006</v>
      </c>
    </row>
    <row r="19" spans="1:21" x14ac:dyDescent="0.3">
      <c r="A19" s="3" t="s">
        <v>4</v>
      </c>
      <c r="B19" s="19">
        <v>13888350.52</v>
      </c>
      <c r="C19" s="19">
        <v>13607645.1</v>
      </c>
      <c r="D19" s="19">
        <v>13987805.35</v>
      </c>
      <c r="E19" s="19">
        <v>15074094.33</v>
      </c>
      <c r="F19" s="19">
        <v>16029641.550000001</v>
      </c>
      <c r="G19" s="19">
        <v>15924015.77</v>
      </c>
      <c r="H19" s="19">
        <v>16583599.970000001</v>
      </c>
      <c r="I19" s="19">
        <v>17078475.379999999</v>
      </c>
      <c r="J19" s="19">
        <v>17167940.559999999</v>
      </c>
      <c r="K19" s="19">
        <v>17740302.289999999</v>
      </c>
      <c r="L19" s="19">
        <v>18771872.73</v>
      </c>
      <c r="M19" s="19">
        <v>19636701.440000001</v>
      </c>
      <c r="N19" s="19">
        <v>20493186.309999999</v>
      </c>
      <c r="O19" s="19">
        <v>20736574.09</v>
      </c>
      <c r="P19" s="19">
        <v>20663396.800000001</v>
      </c>
      <c r="Q19" s="19">
        <v>20907529.699999999</v>
      </c>
      <c r="R19" s="19">
        <v>20986124.359999999</v>
      </c>
      <c r="S19" s="19">
        <v>21247761.129999999</v>
      </c>
      <c r="T19" s="19">
        <v>21344538.449999999</v>
      </c>
      <c r="U19" s="19">
        <v>21555303.460000001</v>
      </c>
    </row>
    <row r="20" spans="1:21" x14ac:dyDescent="0.3">
      <c r="A20" s="3" t="s">
        <v>5</v>
      </c>
      <c r="B20" s="19">
        <v>13004824.08</v>
      </c>
      <c r="C20" s="19">
        <v>13842104.02</v>
      </c>
      <c r="D20" s="19">
        <v>15596293.390000001</v>
      </c>
      <c r="E20" s="19">
        <v>15304491.23</v>
      </c>
      <c r="F20" s="19">
        <v>16421978.550000001</v>
      </c>
      <c r="G20" s="19">
        <v>16748101.289999999</v>
      </c>
      <c r="H20" s="19">
        <v>17234555.559999999</v>
      </c>
      <c r="I20" s="19">
        <v>17965796.940000001</v>
      </c>
      <c r="J20" s="19">
        <v>17340506.109999999</v>
      </c>
      <c r="K20" s="19">
        <v>17889821.170000002</v>
      </c>
      <c r="L20" s="19">
        <v>18879704.350000001</v>
      </c>
      <c r="M20" s="19">
        <v>19694071.059999999</v>
      </c>
      <c r="N20" s="19">
        <v>20025026.91</v>
      </c>
      <c r="O20" s="19">
        <v>20069814.960000001</v>
      </c>
      <c r="P20" s="19">
        <v>21191137.57</v>
      </c>
      <c r="Q20" s="19">
        <v>21237109.379999999</v>
      </c>
      <c r="R20" s="19">
        <v>21848910.5</v>
      </c>
      <c r="S20" s="19">
        <v>22539989.52</v>
      </c>
      <c r="T20" s="19">
        <v>22822811.850000001</v>
      </c>
      <c r="U20" s="19">
        <v>23387527.140000001</v>
      </c>
    </row>
    <row r="21" spans="1:21" x14ac:dyDescent="0.3">
      <c r="A21" s="3" t="s">
        <v>6</v>
      </c>
      <c r="B21" s="19">
        <v>20711889.449999999</v>
      </c>
      <c r="C21" s="19">
        <v>23545716.289999999</v>
      </c>
      <c r="D21" s="19">
        <v>25622526.210000001</v>
      </c>
      <c r="E21" s="19">
        <v>26632282.260000002</v>
      </c>
      <c r="F21" s="19">
        <v>27717661.390000001</v>
      </c>
      <c r="G21" s="19">
        <v>29353634.710000001</v>
      </c>
      <c r="H21" s="19">
        <v>31118560.690000001</v>
      </c>
      <c r="I21" s="19">
        <v>34077909.229999997</v>
      </c>
      <c r="J21" s="19">
        <v>30138087.010000002</v>
      </c>
      <c r="K21" s="19">
        <v>31565568.879999999</v>
      </c>
      <c r="L21" s="19">
        <v>32418012.600000001</v>
      </c>
      <c r="M21" s="19">
        <v>33607439.060000002</v>
      </c>
      <c r="N21" s="19">
        <v>35353204.609999999</v>
      </c>
      <c r="O21" s="19">
        <v>36459460.25</v>
      </c>
      <c r="P21" s="19">
        <v>38129765.399999999</v>
      </c>
      <c r="Q21" s="19">
        <v>39766402.590000004</v>
      </c>
      <c r="R21" s="19">
        <v>37672845.909999996</v>
      </c>
      <c r="S21" s="19">
        <v>38615013.390000001</v>
      </c>
      <c r="T21" s="19">
        <v>40094791.329999998</v>
      </c>
      <c r="U21" s="19">
        <v>40689429.619999997</v>
      </c>
    </row>
    <row r="22" spans="1:21" s="28" customFormat="1" x14ac:dyDescent="0.3">
      <c r="A22" s="3" t="s">
        <v>7</v>
      </c>
      <c r="B22" s="46">
        <f>SUM(B16:B21)</f>
        <v>166270236.79999998</v>
      </c>
      <c r="C22" s="46">
        <f t="shared" ref="C22:Q22" si="5">SUM(C16:C21)</f>
        <v>176764021.88</v>
      </c>
      <c r="D22" s="46">
        <f t="shared" si="5"/>
        <v>185027673.66999999</v>
      </c>
      <c r="E22" s="46">
        <f t="shared" si="5"/>
        <v>190930151.94999999</v>
      </c>
      <c r="F22" s="46">
        <f t="shared" si="5"/>
        <v>205527781.25</v>
      </c>
      <c r="G22" s="46">
        <f t="shared" si="5"/>
        <v>191720701.81</v>
      </c>
      <c r="H22" s="46">
        <f t="shared" si="5"/>
        <v>199383585.89000002</v>
      </c>
      <c r="I22" s="46">
        <f t="shared" si="5"/>
        <v>207788329.19999999</v>
      </c>
      <c r="J22" s="46">
        <f t="shared" si="5"/>
        <v>204135875.92000002</v>
      </c>
      <c r="K22" s="46">
        <f t="shared" si="5"/>
        <v>211010388.44999999</v>
      </c>
      <c r="L22" s="46">
        <f t="shared" si="5"/>
        <v>225521695.23999998</v>
      </c>
      <c r="M22" s="46">
        <f t="shared" si="5"/>
        <v>233201029.40000001</v>
      </c>
      <c r="N22" s="46">
        <f t="shared" si="5"/>
        <v>238283438.30000001</v>
      </c>
      <c r="O22" s="46">
        <f t="shared" si="5"/>
        <v>239548319.73000002</v>
      </c>
      <c r="P22" s="46">
        <f t="shared" si="5"/>
        <v>241903672.23000002</v>
      </c>
      <c r="Q22" s="46">
        <f t="shared" si="5"/>
        <v>247242215.13</v>
      </c>
      <c r="R22" s="46">
        <f>SUM(R16:R21)</f>
        <v>246769379.80999997</v>
      </c>
      <c r="S22" s="46">
        <f>SUM(S16:S21)</f>
        <v>255865200.68000001</v>
      </c>
      <c r="T22" s="46">
        <f t="shared" ref="T22:U22" si="6">SUM(T16:T21)</f>
        <v>257026046.88</v>
      </c>
      <c r="U22" s="46">
        <f t="shared" si="6"/>
        <v>260248313.73100001</v>
      </c>
    </row>
    <row r="23" spans="1:21" x14ac:dyDescent="0.3">
      <c r="B23" s="41" t="e">
        <f t="shared" ref="B23:U23" si="7">B22/A22-1</f>
        <v>#VALUE!</v>
      </c>
      <c r="C23" s="41">
        <f t="shared" si="7"/>
        <v>6.3112829343128896E-2</v>
      </c>
      <c r="D23" s="41">
        <f t="shared" si="7"/>
        <v>4.6749625303332154E-2</v>
      </c>
      <c r="E23" s="41">
        <f t="shared" si="7"/>
        <v>3.1900516084567787E-2</v>
      </c>
      <c r="F23" s="41">
        <f t="shared" si="7"/>
        <v>7.6455337990946504E-2</v>
      </c>
      <c r="G23" s="41">
        <f t="shared" si="7"/>
        <v>-6.7178652715592424E-2</v>
      </c>
      <c r="H23" s="41">
        <f t="shared" si="7"/>
        <v>3.996899660629305E-2</v>
      </c>
      <c r="I23" s="41">
        <f t="shared" si="7"/>
        <v>4.2153637033275571E-2</v>
      </c>
      <c r="J23" s="41">
        <f t="shared" si="7"/>
        <v>-1.7577759511624991E-2</v>
      </c>
      <c r="K23" s="41">
        <f t="shared" si="7"/>
        <v>3.3676160542667422E-2</v>
      </c>
      <c r="L23" s="41">
        <f t="shared" si="7"/>
        <v>6.8770579953880029E-2</v>
      </c>
      <c r="M23" s="41">
        <f t="shared" si="7"/>
        <v>3.4051420870296667E-2</v>
      </c>
      <c r="N23" s="41">
        <f t="shared" si="7"/>
        <v>2.1794110056359894E-2</v>
      </c>
      <c r="O23" s="41">
        <f t="shared" si="7"/>
        <v>5.3083061039580492E-3</v>
      </c>
      <c r="P23" s="41">
        <f t="shared" si="7"/>
        <v>9.8324734761436883E-3</v>
      </c>
      <c r="Q23" s="41">
        <f t="shared" si="7"/>
        <v>2.2068879115336948E-2</v>
      </c>
      <c r="R23" s="41">
        <f t="shared" si="7"/>
        <v>-1.9124376464245696E-3</v>
      </c>
      <c r="S23" s="41">
        <f t="shared" si="7"/>
        <v>3.6859600964282313E-2</v>
      </c>
      <c r="T23" s="41">
        <f t="shared" si="7"/>
        <v>4.5369444415062077E-3</v>
      </c>
      <c r="U23" s="41">
        <f t="shared" si="7"/>
        <v>1.2536732716837973E-2</v>
      </c>
    </row>
    <row r="26" spans="1:21" x14ac:dyDescent="0.3">
      <c r="B26" s="55" t="s">
        <v>115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x14ac:dyDescent="0.3">
      <c r="A27" s="5"/>
      <c r="B27" s="2">
        <v>2002</v>
      </c>
      <c r="C27" s="2">
        <v>2003</v>
      </c>
      <c r="D27" s="2">
        <v>2004</v>
      </c>
      <c r="E27" s="2">
        <v>2005</v>
      </c>
      <c r="F27" s="2">
        <v>2006</v>
      </c>
      <c r="G27" s="2">
        <v>2007</v>
      </c>
      <c r="H27" s="2">
        <v>2008</v>
      </c>
      <c r="I27" s="2">
        <v>2009</v>
      </c>
      <c r="J27" s="2">
        <v>2010</v>
      </c>
      <c r="K27" s="2">
        <v>2011</v>
      </c>
      <c r="L27" s="2">
        <v>2012</v>
      </c>
      <c r="M27" s="2">
        <v>2013</v>
      </c>
      <c r="N27" s="2">
        <f>N3</f>
        <v>2014</v>
      </c>
      <c r="O27" s="2">
        <f t="shared" ref="O27:R27" si="8">O3</f>
        <v>2015</v>
      </c>
      <c r="P27" s="2">
        <f t="shared" si="8"/>
        <v>2016</v>
      </c>
      <c r="Q27" s="2">
        <f t="shared" si="8"/>
        <v>2017</v>
      </c>
      <c r="R27" s="2">
        <f t="shared" si="8"/>
        <v>2018</v>
      </c>
      <c r="S27" s="2">
        <v>2019</v>
      </c>
      <c r="T27" s="2">
        <v>2020</v>
      </c>
      <c r="U27" s="2">
        <v>2021</v>
      </c>
    </row>
    <row r="28" spans="1:21" x14ac:dyDescent="0.3">
      <c r="A28" s="4" t="s">
        <v>1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15806500.550000001</v>
      </c>
      <c r="H28" s="19">
        <v>16097303.449999999</v>
      </c>
      <c r="I28" s="19">
        <v>16663231.630000001</v>
      </c>
      <c r="J28" s="19">
        <v>16707160.59</v>
      </c>
      <c r="K28" s="19">
        <v>16801394.949999999</v>
      </c>
      <c r="L28" s="19">
        <v>18015901.309999999</v>
      </c>
      <c r="M28" s="19">
        <v>17025542.550000001</v>
      </c>
      <c r="N28" s="19">
        <v>17752614.760000002</v>
      </c>
      <c r="O28" s="19">
        <v>17435446.449999999</v>
      </c>
      <c r="P28" s="19">
        <v>18931012.210000001</v>
      </c>
      <c r="Q28" s="19">
        <v>18085057.18</v>
      </c>
      <c r="R28" s="19">
        <v>18378552.510000002</v>
      </c>
      <c r="S28" s="19">
        <v>20308190.079999998</v>
      </c>
      <c r="T28" s="19">
        <v>21206869.620000001</v>
      </c>
      <c r="U28" s="19">
        <v>21495501.25</v>
      </c>
    </row>
    <row r="29" spans="1:21" x14ac:dyDescent="0.3">
      <c r="A29" s="3" t="s">
        <v>2</v>
      </c>
      <c r="B29" s="19">
        <v>2709502.69</v>
      </c>
      <c r="C29" s="19">
        <v>3780026.78</v>
      </c>
      <c r="D29" s="19">
        <v>3943102.06</v>
      </c>
      <c r="E29" s="19">
        <v>2962708.13</v>
      </c>
      <c r="F29" s="19">
        <v>3146649.16</v>
      </c>
      <c r="G29" s="19">
        <v>3964756.18</v>
      </c>
      <c r="H29" s="19">
        <v>3495534.74</v>
      </c>
      <c r="I29" s="19">
        <v>4057745.47</v>
      </c>
      <c r="J29" s="19">
        <v>3408057.18</v>
      </c>
      <c r="K29" s="19">
        <v>3862595.18</v>
      </c>
      <c r="L29" s="19">
        <v>4347568.53</v>
      </c>
      <c r="M29" s="19">
        <v>4528688.25</v>
      </c>
      <c r="N29" s="19">
        <v>4691820.92</v>
      </c>
      <c r="O29" s="19">
        <v>5264112.05</v>
      </c>
      <c r="P29" s="19">
        <v>5705641.25</v>
      </c>
      <c r="Q29" s="19">
        <v>5439660.8799999999</v>
      </c>
      <c r="R29" s="19">
        <v>5606689.2999999998</v>
      </c>
      <c r="S29" s="19">
        <v>5763480.3399999999</v>
      </c>
      <c r="T29" s="19">
        <v>6460941.9699999997</v>
      </c>
      <c r="U29" s="19">
        <v>6641944.3700000001</v>
      </c>
    </row>
    <row r="30" spans="1:21" x14ac:dyDescent="0.3">
      <c r="A30" s="3" t="s">
        <v>3</v>
      </c>
      <c r="B30" s="19">
        <v>4712597.75</v>
      </c>
      <c r="C30" s="19">
        <v>4975108.28</v>
      </c>
      <c r="D30" s="19">
        <v>4853716.12</v>
      </c>
      <c r="E30" s="19">
        <v>5590961.3899999997</v>
      </c>
      <c r="F30" s="19">
        <v>5696530.5899999999</v>
      </c>
      <c r="G30" s="19">
        <v>5688723.4900000002</v>
      </c>
      <c r="H30" s="19">
        <v>5691215.5800000001</v>
      </c>
      <c r="I30" s="19">
        <v>5953325.2300000004</v>
      </c>
      <c r="J30" s="19">
        <v>6063178.3300000001</v>
      </c>
      <c r="K30" s="19">
        <v>5739844.4500000002</v>
      </c>
      <c r="L30" s="19">
        <v>6669852.1399999987</v>
      </c>
      <c r="M30" s="19">
        <v>7537680.8599999994</v>
      </c>
      <c r="N30" s="19">
        <v>7225083.0899999999</v>
      </c>
      <c r="O30" s="19">
        <v>6947814.8500000006</v>
      </c>
      <c r="P30" s="19">
        <v>7982769.2700000005</v>
      </c>
      <c r="Q30" s="19">
        <v>7988987.7899999991</v>
      </c>
      <c r="R30" s="19">
        <v>8301127.7400000002</v>
      </c>
      <c r="S30" s="19">
        <v>8606068.0199999996</v>
      </c>
      <c r="T30" s="19">
        <v>8609203.1600000001</v>
      </c>
      <c r="U30" s="19">
        <v>8273739.0700000003</v>
      </c>
    </row>
    <row r="31" spans="1:21" x14ac:dyDescent="0.3">
      <c r="A31" s="3" t="s">
        <v>4</v>
      </c>
      <c r="B31" s="19">
        <v>2676545.27</v>
      </c>
      <c r="C31" s="19">
        <v>2389319.8199999998</v>
      </c>
      <c r="D31" s="19">
        <v>2657351.56</v>
      </c>
      <c r="E31" s="19">
        <v>2780320.9</v>
      </c>
      <c r="F31" s="19">
        <v>2934661.84</v>
      </c>
      <c r="G31" s="19">
        <v>3022743.18</v>
      </c>
      <c r="H31" s="19">
        <v>3288913</v>
      </c>
      <c r="I31" s="19">
        <v>3132031.85</v>
      </c>
      <c r="J31" s="19">
        <v>3098729.02</v>
      </c>
      <c r="K31" s="19">
        <v>3151292.61</v>
      </c>
      <c r="L31" s="19">
        <v>3287225.52</v>
      </c>
      <c r="M31" s="19">
        <v>3407451.57</v>
      </c>
      <c r="N31" s="19">
        <v>3509720.79</v>
      </c>
      <c r="O31" s="19">
        <v>3532483.28</v>
      </c>
      <c r="P31" s="19">
        <v>3767271.62</v>
      </c>
      <c r="Q31" s="19">
        <v>3699668.16</v>
      </c>
      <c r="R31" s="19">
        <v>3696115.13</v>
      </c>
      <c r="S31" s="19">
        <v>3797567.82</v>
      </c>
      <c r="T31" s="19">
        <v>3562560.88</v>
      </c>
      <c r="U31" s="19">
        <v>3605557.73</v>
      </c>
    </row>
    <row r="32" spans="1:21" x14ac:dyDescent="0.3">
      <c r="A32" s="3" t="s">
        <v>5</v>
      </c>
      <c r="B32" s="19">
        <v>1949840.18</v>
      </c>
      <c r="C32" s="19">
        <v>2109358.31</v>
      </c>
      <c r="D32" s="19">
        <v>2187338.2200000002</v>
      </c>
      <c r="E32" s="19">
        <v>2448960.88</v>
      </c>
      <c r="F32" s="19">
        <v>2811140.87</v>
      </c>
      <c r="G32" s="19">
        <v>2945376.48</v>
      </c>
      <c r="H32" s="19">
        <v>3083500.35</v>
      </c>
      <c r="I32" s="19">
        <v>3188632.47</v>
      </c>
      <c r="J32" s="19">
        <v>3266638.2</v>
      </c>
      <c r="K32" s="19">
        <v>3403171.42</v>
      </c>
      <c r="L32" s="19">
        <v>3712536.66</v>
      </c>
      <c r="M32" s="19">
        <v>3888933.51</v>
      </c>
      <c r="N32" s="19">
        <v>3158337.13</v>
      </c>
      <c r="O32" s="19">
        <v>3234645.64</v>
      </c>
      <c r="P32" s="19">
        <v>3301092.57</v>
      </c>
      <c r="Q32" s="19">
        <v>3428087.92</v>
      </c>
      <c r="R32" s="19">
        <v>3550400.57</v>
      </c>
      <c r="S32">
        <v>3842114.85</v>
      </c>
      <c r="T32" s="19">
        <v>3831798.4</v>
      </c>
      <c r="U32" s="19">
        <v>4032731.72</v>
      </c>
    </row>
    <row r="33" spans="1:21" x14ac:dyDescent="0.3">
      <c r="A33" s="3" t="s">
        <v>6</v>
      </c>
      <c r="B33" s="19">
        <v>4105913.2</v>
      </c>
      <c r="C33" s="19">
        <v>4119362.73</v>
      </c>
      <c r="D33" s="19">
        <v>4510009.76</v>
      </c>
      <c r="E33" s="19">
        <v>5541005.8200000003</v>
      </c>
      <c r="F33" s="19">
        <v>5584005.8600000003</v>
      </c>
      <c r="G33" s="19">
        <v>6100294.54</v>
      </c>
      <c r="H33" s="19">
        <v>6425701.29</v>
      </c>
      <c r="I33" s="19">
        <v>7604490.5599999996</v>
      </c>
      <c r="J33" s="19">
        <v>6868688.3099999996</v>
      </c>
      <c r="K33" s="19">
        <v>6780669.5800000001</v>
      </c>
      <c r="L33" s="19">
        <v>7340808.3399999999</v>
      </c>
      <c r="M33" s="19">
        <v>7135126.9299999997</v>
      </c>
      <c r="N33" s="19">
        <v>7092948.2000000002</v>
      </c>
      <c r="O33" s="19">
        <v>7811888.3899999997</v>
      </c>
      <c r="P33" s="19">
        <v>9388013.0399999991</v>
      </c>
      <c r="Q33" s="19">
        <v>8225339.5700000003</v>
      </c>
      <c r="R33" s="19">
        <v>8183575.8200000003</v>
      </c>
      <c r="S33" s="19">
        <v>8893293.3800000008</v>
      </c>
      <c r="T33" s="19">
        <v>9498529.1899999995</v>
      </c>
      <c r="U33" s="19">
        <v>8531431.5800000001</v>
      </c>
    </row>
    <row r="34" spans="1:21" s="28" customFormat="1" x14ac:dyDescent="0.3">
      <c r="A34" s="3" t="s">
        <v>7</v>
      </c>
      <c r="B34" s="46">
        <f>SUM(B28:B33)</f>
        <v>16154399.09</v>
      </c>
      <c r="C34" s="46">
        <f t="shared" ref="C34:U34" si="9">SUM(C28:C33)</f>
        <v>17373175.920000002</v>
      </c>
      <c r="D34" s="46">
        <f t="shared" si="9"/>
        <v>18151517.719999999</v>
      </c>
      <c r="E34" s="46">
        <f t="shared" si="9"/>
        <v>19323957.120000001</v>
      </c>
      <c r="F34" s="46">
        <f t="shared" si="9"/>
        <v>20172988.32</v>
      </c>
      <c r="G34" s="46">
        <f t="shared" si="9"/>
        <v>37528394.420000002</v>
      </c>
      <c r="H34" s="46">
        <f t="shared" si="9"/>
        <v>38082168.409999996</v>
      </c>
      <c r="I34" s="46">
        <f t="shared" si="9"/>
        <v>40599457.210000001</v>
      </c>
      <c r="J34" s="46">
        <f t="shared" si="9"/>
        <v>39412451.630000003</v>
      </c>
      <c r="K34" s="46">
        <f t="shared" si="9"/>
        <v>39738968.189999998</v>
      </c>
      <c r="L34" s="46">
        <f t="shared" si="9"/>
        <v>43373892.5</v>
      </c>
      <c r="M34" s="46">
        <f t="shared" si="9"/>
        <v>43523423.670000002</v>
      </c>
      <c r="N34" s="46">
        <f t="shared" si="9"/>
        <v>43430524.890000001</v>
      </c>
      <c r="O34" s="46">
        <f t="shared" si="9"/>
        <v>44226390.660000004</v>
      </c>
      <c r="P34" s="46">
        <f t="shared" si="9"/>
        <v>49075799.960000001</v>
      </c>
      <c r="Q34" s="46">
        <f t="shared" si="9"/>
        <v>46866801.5</v>
      </c>
      <c r="R34" s="46">
        <f t="shared" si="9"/>
        <v>47716461.070000008</v>
      </c>
      <c r="S34" s="46">
        <f t="shared" si="9"/>
        <v>51210714.490000002</v>
      </c>
      <c r="T34" s="46">
        <f t="shared" si="9"/>
        <v>53169903.219999999</v>
      </c>
      <c r="U34" s="46">
        <f t="shared" si="9"/>
        <v>52580905.719999991</v>
      </c>
    </row>
    <row r="38" spans="1:21" x14ac:dyDescent="0.3">
      <c r="B38" s="55" t="s">
        <v>116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1:21" x14ac:dyDescent="0.3">
      <c r="A39" s="5"/>
      <c r="B39" s="2">
        <v>2002</v>
      </c>
      <c r="C39" s="2">
        <v>2003</v>
      </c>
      <c r="D39" s="2">
        <v>2004</v>
      </c>
      <c r="E39" s="2">
        <v>2005</v>
      </c>
      <c r="F39" s="2">
        <v>2006</v>
      </c>
      <c r="G39" s="2">
        <v>2007</v>
      </c>
      <c r="H39" s="2">
        <v>2008</v>
      </c>
      <c r="I39" s="2">
        <v>2009</v>
      </c>
      <c r="J39" s="2">
        <v>2010</v>
      </c>
      <c r="K39" s="2">
        <v>2011</v>
      </c>
      <c r="L39" s="2">
        <v>2012</v>
      </c>
      <c r="M39" s="2">
        <v>2013</v>
      </c>
      <c r="N39" s="2">
        <f>N3</f>
        <v>2014</v>
      </c>
      <c r="O39" s="2">
        <f t="shared" ref="O39:R39" si="10">O3</f>
        <v>2015</v>
      </c>
      <c r="P39" s="2">
        <f t="shared" si="10"/>
        <v>2016</v>
      </c>
      <c r="Q39" s="2">
        <f t="shared" si="10"/>
        <v>2017</v>
      </c>
      <c r="R39" s="2">
        <f t="shared" si="10"/>
        <v>2018</v>
      </c>
      <c r="S39" s="2">
        <v>2019</v>
      </c>
      <c r="T39" s="2">
        <v>2020</v>
      </c>
      <c r="U39" s="2">
        <v>2021</v>
      </c>
    </row>
    <row r="40" spans="1:21" x14ac:dyDescent="0.3">
      <c r="A40" s="4" t="s">
        <v>1</v>
      </c>
      <c r="B40" s="19">
        <v>6611849.7699999996</v>
      </c>
      <c r="C40" s="19">
        <v>11474034.17</v>
      </c>
      <c r="D40" s="19">
        <v>13972139.279999999</v>
      </c>
      <c r="E40" s="19">
        <v>8623385.0700000003</v>
      </c>
      <c r="F40" s="19">
        <v>14185020.49</v>
      </c>
      <c r="G40" s="19">
        <v>18393084.34</v>
      </c>
      <c r="H40" s="19">
        <v>16265811.560000001</v>
      </c>
      <c r="I40" s="19">
        <v>17617036.800000001</v>
      </c>
      <c r="J40" s="19">
        <v>14341388.48</v>
      </c>
      <c r="K40" s="19">
        <v>14742186.99</v>
      </c>
      <c r="L40" s="19">
        <v>16533028.029999999</v>
      </c>
      <c r="M40" s="19">
        <v>19235545.670000002</v>
      </c>
      <c r="N40" s="19">
        <v>20108285.809999999</v>
      </c>
      <c r="O40" s="19">
        <v>24285319.300000001</v>
      </c>
      <c r="P40" s="19">
        <v>26826911.579999998</v>
      </c>
      <c r="Q40" s="19">
        <v>27543887.809999999</v>
      </c>
      <c r="R40" s="19">
        <v>27372824.48</v>
      </c>
      <c r="S40" s="19">
        <v>26715452.75</v>
      </c>
      <c r="T40" s="19">
        <v>27005362.73</v>
      </c>
      <c r="U40" s="19">
        <v>28768820.100000001</v>
      </c>
    </row>
    <row r="41" spans="1:21" x14ac:dyDescent="0.3">
      <c r="A41" s="3" t="s">
        <v>2</v>
      </c>
      <c r="B41" s="19">
        <v>4265000</v>
      </c>
      <c r="C41" s="19">
        <v>0</v>
      </c>
      <c r="D41" s="19">
        <v>3460366.04</v>
      </c>
      <c r="E41" s="19">
        <v>2984042</v>
      </c>
      <c r="F41" s="19">
        <v>3665659.71</v>
      </c>
      <c r="G41" s="19">
        <v>3546098.19</v>
      </c>
      <c r="H41" s="19">
        <v>3915237.57</v>
      </c>
      <c r="I41" s="19">
        <v>4014828.65</v>
      </c>
      <c r="J41" s="19">
        <v>3950135.7</v>
      </c>
      <c r="K41" s="19">
        <v>4038361.06</v>
      </c>
      <c r="L41" s="19">
        <v>4583113.16</v>
      </c>
      <c r="M41" s="19">
        <v>5547677.6899999995</v>
      </c>
      <c r="N41" s="19">
        <v>6551999.0499999998</v>
      </c>
      <c r="O41" s="19">
        <v>7891043.9699999997</v>
      </c>
      <c r="P41" s="19">
        <v>8709574.2199999988</v>
      </c>
      <c r="Q41" s="19">
        <v>8698319.5</v>
      </c>
      <c r="R41" s="19">
        <v>8926514.5499999989</v>
      </c>
      <c r="S41" s="19">
        <v>9067873.1199999992</v>
      </c>
      <c r="T41" s="19">
        <v>9167148.0300000012</v>
      </c>
      <c r="U41" s="19">
        <v>9302295.540000001</v>
      </c>
    </row>
    <row r="42" spans="1:21" x14ac:dyDescent="0.3">
      <c r="A42" s="3" t="s">
        <v>3</v>
      </c>
      <c r="B42" s="19">
        <v>2329339.5299999998</v>
      </c>
      <c r="C42" s="19">
        <v>3808843.85</v>
      </c>
      <c r="D42" s="19">
        <v>3567163.18</v>
      </c>
      <c r="E42" s="19">
        <v>4214887.1100000003</v>
      </c>
      <c r="F42" s="19">
        <v>4507477.58</v>
      </c>
      <c r="G42" s="19">
        <v>4538543.9400000004</v>
      </c>
      <c r="H42" s="19">
        <v>4612190.74</v>
      </c>
      <c r="I42" s="19">
        <v>4679960.22</v>
      </c>
      <c r="J42" s="19">
        <v>4725387.2699999996</v>
      </c>
      <c r="K42" s="19">
        <v>4825858.5999999996</v>
      </c>
      <c r="L42" s="19">
        <v>5589237.3499999996</v>
      </c>
      <c r="M42" s="19">
        <v>6607897.6299999999</v>
      </c>
      <c r="N42" s="19">
        <v>7648937.8399999999</v>
      </c>
      <c r="O42" s="19">
        <v>8722258.4800000004</v>
      </c>
      <c r="P42" s="19">
        <v>9473506.4499999993</v>
      </c>
      <c r="Q42" s="19">
        <v>9738397.6799999997</v>
      </c>
      <c r="R42" s="19">
        <v>9918961.7599999998</v>
      </c>
      <c r="S42" s="19">
        <v>11126194.640000001</v>
      </c>
      <c r="T42" s="19">
        <v>10366793.85</v>
      </c>
      <c r="U42" s="19">
        <v>10656035.5</v>
      </c>
    </row>
    <row r="43" spans="1:21" x14ac:dyDescent="0.3">
      <c r="A43" s="3" t="s">
        <v>4</v>
      </c>
      <c r="B43" s="19">
        <v>3706774.94</v>
      </c>
      <c r="C43" s="19">
        <v>2343722.0099999998</v>
      </c>
      <c r="D43" s="19">
        <v>2363286.46</v>
      </c>
      <c r="E43" s="19">
        <v>2473864.17</v>
      </c>
      <c r="F43" s="19">
        <v>3034319.12</v>
      </c>
      <c r="G43" s="19">
        <v>2667295.0699999998</v>
      </c>
      <c r="H43" s="19">
        <v>2766440.79</v>
      </c>
      <c r="I43" s="19">
        <v>2833753.67</v>
      </c>
      <c r="J43" s="19">
        <v>2853715.55</v>
      </c>
      <c r="K43" s="19">
        <v>2953654.61</v>
      </c>
      <c r="L43" s="19">
        <v>3361015.6599999997</v>
      </c>
      <c r="M43" s="19">
        <v>3854703.23</v>
      </c>
      <c r="N43" s="19">
        <v>4534846.46</v>
      </c>
      <c r="O43" s="19">
        <v>5374036.96</v>
      </c>
      <c r="P43" s="19">
        <v>5859950.4100000001</v>
      </c>
      <c r="Q43" s="19">
        <v>5930002.0800000001</v>
      </c>
      <c r="R43" s="19">
        <v>5944986.2799999993</v>
      </c>
      <c r="S43" s="19">
        <v>6019490.0599999996</v>
      </c>
      <c r="T43" s="19">
        <v>6082571.2299999995</v>
      </c>
      <c r="U43" s="19">
        <v>6121922.3799999999</v>
      </c>
    </row>
    <row r="44" spans="1:21" x14ac:dyDescent="0.3">
      <c r="A44" s="3" t="s">
        <v>5</v>
      </c>
      <c r="B44" s="19">
        <v>3243249.19</v>
      </c>
      <c r="C44" s="19">
        <v>2417125.56</v>
      </c>
      <c r="D44" s="19">
        <v>2387736.5</v>
      </c>
      <c r="E44" s="19">
        <v>2597346.2200000002</v>
      </c>
      <c r="F44" s="19">
        <v>2787144.26</v>
      </c>
      <c r="G44" s="19">
        <v>2803276.22</v>
      </c>
      <c r="H44" s="19">
        <v>2884675.7</v>
      </c>
      <c r="I44" s="19">
        <v>2974371.31</v>
      </c>
      <c r="J44" s="19">
        <v>2883750.77</v>
      </c>
      <c r="K44" s="19">
        <v>2965881.9</v>
      </c>
      <c r="L44" s="19">
        <v>3357095.06</v>
      </c>
      <c r="M44" s="19">
        <v>3841049.29</v>
      </c>
      <c r="N44" s="19">
        <v>4395374.1100000003</v>
      </c>
      <c r="O44" s="19">
        <v>5159776.26</v>
      </c>
      <c r="P44" s="19">
        <v>5987508.5099999998</v>
      </c>
      <c r="Q44" s="19">
        <v>6025229.9400000004</v>
      </c>
      <c r="R44" s="19">
        <v>6182592.8099999996</v>
      </c>
      <c r="S44" s="19">
        <v>6366695.9500000002</v>
      </c>
      <c r="T44" s="19">
        <v>6461349.7800000003</v>
      </c>
      <c r="U44" s="19">
        <v>6592158.9500000002</v>
      </c>
    </row>
    <row r="45" spans="1:21" x14ac:dyDescent="0.3">
      <c r="A45" s="3" t="s">
        <v>6</v>
      </c>
      <c r="B45" s="19">
        <v>3623307.89</v>
      </c>
      <c r="C45" s="19">
        <v>3903703.65</v>
      </c>
      <c r="D45" s="19">
        <v>4259300.18</v>
      </c>
      <c r="E45" s="19">
        <v>4387075.04</v>
      </c>
      <c r="F45" s="19">
        <v>4565556.79</v>
      </c>
      <c r="G45" s="19">
        <v>4812254.41</v>
      </c>
      <c r="H45" s="19">
        <v>5083177.75</v>
      </c>
      <c r="I45" s="19">
        <v>5593947.6799999997</v>
      </c>
      <c r="J45" s="19">
        <v>4948480.2300000004</v>
      </c>
      <c r="K45" s="19">
        <v>5173214.1900000004</v>
      </c>
      <c r="L45" s="19">
        <v>5717282.1100000003</v>
      </c>
      <c r="M45" s="19">
        <v>6468672.2000000002</v>
      </c>
      <c r="N45" s="19">
        <v>7691259.0499999998</v>
      </c>
      <c r="O45" s="19">
        <v>9226600.4299999997</v>
      </c>
      <c r="P45" s="19">
        <v>10596719.1</v>
      </c>
      <c r="Q45" s="19">
        <v>10491269.34</v>
      </c>
      <c r="R45" s="19">
        <v>10528838.880000001</v>
      </c>
      <c r="S45" s="19">
        <v>10823428.48</v>
      </c>
      <c r="T45" s="19">
        <v>11212938.99</v>
      </c>
      <c r="U45" s="19">
        <v>11278596.289999999</v>
      </c>
    </row>
    <row r="46" spans="1:21" s="28" customFormat="1" x14ac:dyDescent="0.3">
      <c r="A46" s="3" t="s">
        <v>7</v>
      </c>
      <c r="B46" s="46">
        <f>SUM(B39:B45)</f>
        <v>23781523.32</v>
      </c>
      <c r="C46" s="46">
        <f t="shared" ref="C46:U46" si="11">SUM(C39:C45)</f>
        <v>23949432.239999998</v>
      </c>
      <c r="D46" s="46">
        <f t="shared" si="11"/>
        <v>30011995.640000001</v>
      </c>
      <c r="E46" s="46">
        <f t="shared" si="11"/>
        <v>25282604.609999999</v>
      </c>
      <c r="F46" s="46">
        <f t="shared" si="11"/>
        <v>32747183.950000003</v>
      </c>
      <c r="G46" s="46">
        <f t="shared" si="11"/>
        <v>36762559.170000002</v>
      </c>
      <c r="H46" s="46">
        <f t="shared" si="11"/>
        <v>35529542.109999999</v>
      </c>
      <c r="I46" s="46">
        <f t="shared" si="11"/>
        <v>37715907.329999998</v>
      </c>
      <c r="J46" s="46">
        <f t="shared" si="11"/>
        <v>33704868</v>
      </c>
      <c r="K46" s="46">
        <f t="shared" si="11"/>
        <v>34701168.349999994</v>
      </c>
      <c r="L46" s="46">
        <f t="shared" si="11"/>
        <v>39142783.369999997</v>
      </c>
      <c r="M46" s="46">
        <f t="shared" si="11"/>
        <v>45557558.710000001</v>
      </c>
      <c r="N46" s="46">
        <f t="shared" si="11"/>
        <v>50932716.32</v>
      </c>
      <c r="O46" s="46">
        <f t="shared" si="11"/>
        <v>60661050.399999999</v>
      </c>
      <c r="P46" s="46">
        <f t="shared" si="11"/>
        <v>67456186.269999996</v>
      </c>
      <c r="Q46" s="46">
        <f t="shared" si="11"/>
        <v>68429123.349999994</v>
      </c>
      <c r="R46" s="46">
        <f t="shared" si="11"/>
        <v>68876736.760000005</v>
      </c>
      <c r="S46" s="46">
        <f t="shared" si="11"/>
        <v>70121154</v>
      </c>
      <c r="T46" s="46">
        <f t="shared" si="11"/>
        <v>70298184.609999999</v>
      </c>
      <c r="U46" s="46">
        <f t="shared" si="11"/>
        <v>72721849.760000005</v>
      </c>
    </row>
    <row r="50" spans="1:21" x14ac:dyDescent="0.3">
      <c r="B50" s="55" t="s">
        <v>117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</row>
    <row r="51" spans="1:21" x14ac:dyDescent="0.3">
      <c r="A51" s="5"/>
      <c r="B51" s="2">
        <v>2002</v>
      </c>
      <c r="C51" s="2">
        <v>2003</v>
      </c>
      <c r="D51" s="2">
        <v>2004</v>
      </c>
      <c r="E51" s="2">
        <v>2005</v>
      </c>
      <c r="F51" s="2">
        <v>2006</v>
      </c>
      <c r="G51" s="2">
        <v>2007</v>
      </c>
      <c r="H51" s="2">
        <v>2008</v>
      </c>
      <c r="I51" s="2">
        <v>2009</v>
      </c>
      <c r="J51" s="2">
        <v>2010</v>
      </c>
      <c r="K51" s="2">
        <v>2011</v>
      </c>
      <c r="L51" s="2">
        <v>2012</v>
      </c>
      <c r="M51" s="2">
        <v>2013</v>
      </c>
      <c r="N51" s="2">
        <f>N3</f>
        <v>2014</v>
      </c>
      <c r="O51" s="2">
        <f t="shared" ref="O51:R51" si="12">O3</f>
        <v>2015</v>
      </c>
      <c r="P51" s="2">
        <f t="shared" si="12"/>
        <v>2016</v>
      </c>
      <c r="Q51" s="2">
        <f t="shared" si="12"/>
        <v>2017</v>
      </c>
      <c r="R51" s="2">
        <f t="shared" si="12"/>
        <v>2018</v>
      </c>
      <c r="S51" s="2">
        <v>2019</v>
      </c>
      <c r="T51" s="2">
        <v>2020</v>
      </c>
      <c r="U51" s="2">
        <v>2021</v>
      </c>
    </row>
    <row r="52" spans="1:21" x14ac:dyDescent="0.3">
      <c r="A52" s="4" t="s">
        <v>1</v>
      </c>
      <c r="B52" s="19">
        <v>2705603.63</v>
      </c>
      <c r="C52" s="19">
        <v>3054284.44</v>
      </c>
      <c r="D52" s="19">
        <v>2451078.62</v>
      </c>
      <c r="E52" s="19">
        <v>2405064.59</v>
      </c>
      <c r="F52" s="19">
        <v>2604976.2999999998</v>
      </c>
      <c r="G52" s="19">
        <v>2786313.07</v>
      </c>
      <c r="H52" s="19">
        <v>4663918.6100000003</v>
      </c>
      <c r="I52" s="19">
        <v>4015931.3</v>
      </c>
      <c r="J52" s="19">
        <v>4948748.83</v>
      </c>
      <c r="K52" s="19">
        <v>5416345.7000000002</v>
      </c>
      <c r="L52" s="19">
        <v>5891954.1500000004</v>
      </c>
      <c r="M52" s="19">
        <v>6075068.4800000004</v>
      </c>
      <c r="N52" s="19">
        <v>7836685.25</v>
      </c>
      <c r="O52" s="19">
        <v>6265914.25</v>
      </c>
      <c r="P52" s="19">
        <v>6134338.6299999999</v>
      </c>
      <c r="Q52" s="19">
        <v>6306436.2599999998</v>
      </c>
      <c r="R52" s="19">
        <v>6671760.0899999999</v>
      </c>
      <c r="S52" s="19">
        <v>6340813.7999999998</v>
      </c>
      <c r="T52" s="19">
        <v>6391833.2300000004</v>
      </c>
      <c r="U52" s="19">
        <v>6659819.5099999998</v>
      </c>
    </row>
    <row r="53" spans="1:21" x14ac:dyDescent="0.3">
      <c r="A53" s="3" t="s">
        <v>2</v>
      </c>
      <c r="B53" s="19">
        <v>10247.39</v>
      </c>
      <c r="C53" s="19">
        <v>677596.12</v>
      </c>
      <c r="D53" s="19">
        <v>721708.56</v>
      </c>
      <c r="E53" s="19">
        <v>750899.01</v>
      </c>
      <c r="F53" s="19">
        <v>1430621.36</v>
      </c>
      <c r="G53" s="19">
        <v>806687.79</v>
      </c>
      <c r="H53" s="19">
        <v>834640.41</v>
      </c>
      <c r="I53" s="19">
        <v>1182596.22</v>
      </c>
      <c r="J53" s="19">
        <v>1428109.55</v>
      </c>
      <c r="K53" s="19">
        <v>1529775.96</v>
      </c>
      <c r="L53" s="19">
        <v>1608999.65</v>
      </c>
      <c r="M53" s="19">
        <v>1690697.86</v>
      </c>
      <c r="N53" s="19">
        <v>2382357.7599999998</v>
      </c>
      <c r="O53" s="19">
        <v>1933333.14</v>
      </c>
      <c r="P53" s="19">
        <v>2013624.39</v>
      </c>
      <c r="Q53" s="19">
        <v>1986684.97</v>
      </c>
      <c r="R53" s="19">
        <v>2080059.2</v>
      </c>
      <c r="S53" s="19">
        <v>2074244.7</v>
      </c>
      <c r="T53" s="19">
        <v>2103534.96</v>
      </c>
      <c r="U53" s="19">
        <v>2110144.2400000002</v>
      </c>
    </row>
    <row r="54" spans="1:21" x14ac:dyDescent="0.3">
      <c r="A54" s="3" t="s">
        <v>3</v>
      </c>
      <c r="B54" s="19">
        <v>977989.11</v>
      </c>
      <c r="C54" s="19">
        <v>868894.98</v>
      </c>
      <c r="D54" s="19">
        <v>869916.26</v>
      </c>
      <c r="E54" s="19">
        <v>826062.87</v>
      </c>
      <c r="F54" s="19">
        <v>950789.43</v>
      </c>
      <c r="G54" s="19">
        <v>967191</v>
      </c>
      <c r="H54" s="19">
        <v>1001565.06</v>
      </c>
      <c r="I54" s="19">
        <v>1415809.57</v>
      </c>
      <c r="J54" s="19">
        <v>1632787.64</v>
      </c>
      <c r="K54" s="19">
        <v>1857290.27</v>
      </c>
      <c r="L54" s="19">
        <v>2035367.23</v>
      </c>
      <c r="M54" s="19">
        <v>2201944.52</v>
      </c>
      <c r="N54" s="19">
        <v>2829964.8</v>
      </c>
      <c r="O54" s="19">
        <v>2274288.34</v>
      </c>
      <c r="P54" s="19">
        <v>2187221.77</v>
      </c>
      <c r="Q54" s="19">
        <v>2208546.4</v>
      </c>
      <c r="R54" s="19">
        <v>2287808.77</v>
      </c>
      <c r="S54" s="19">
        <v>2319756.9700000002</v>
      </c>
      <c r="T54" s="19">
        <v>2365264.4700000002</v>
      </c>
      <c r="U54" s="19">
        <v>2388994.5299999998</v>
      </c>
    </row>
    <row r="55" spans="1:21" x14ac:dyDescent="0.3">
      <c r="A55" s="3" t="s">
        <v>4</v>
      </c>
      <c r="B55" s="19">
        <v>574925.25</v>
      </c>
      <c r="C55" s="19">
        <v>476501.1</v>
      </c>
      <c r="D55" s="19">
        <v>468530.39</v>
      </c>
      <c r="E55" s="19">
        <v>493694.04</v>
      </c>
      <c r="F55" s="19">
        <v>563887.68999999994</v>
      </c>
      <c r="G55" s="19">
        <v>570801.38</v>
      </c>
      <c r="H55" s="19">
        <v>575543.55000000005</v>
      </c>
      <c r="I55" s="19">
        <v>822385.97</v>
      </c>
      <c r="J55" s="19">
        <v>987294.37</v>
      </c>
      <c r="K55" s="19">
        <v>1130298.52</v>
      </c>
      <c r="L55" s="19">
        <v>1173432.68</v>
      </c>
      <c r="M55" s="19">
        <v>1255931.93</v>
      </c>
      <c r="N55" s="19">
        <v>1674963.89</v>
      </c>
      <c r="O55" s="19">
        <v>1345310.01</v>
      </c>
      <c r="P55" s="19">
        <v>1344820.56</v>
      </c>
      <c r="Q55" s="19">
        <v>1347262.26</v>
      </c>
      <c r="R55" s="19">
        <v>1392419</v>
      </c>
      <c r="S55" s="19">
        <v>1365213.91</v>
      </c>
      <c r="T55" s="19">
        <v>1411979.94</v>
      </c>
      <c r="U55" s="19">
        <v>1450693.31</v>
      </c>
    </row>
    <row r="56" spans="1:21" x14ac:dyDescent="0.3">
      <c r="A56" s="3" t="s">
        <v>5</v>
      </c>
      <c r="B56" s="19">
        <v>188319.06</v>
      </c>
      <c r="C56" s="19">
        <v>507276.07</v>
      </c>
      <c r="D56" s="19">
        <v>502455.21</v>
      </c>
      <c r="E56" s="19">
        <v>505634.87</v>
      </c>
      <c r="F56" s="19">
        <v>1010849.41</v>
      </c>
      <c r="G56" s="19">
        <v>590506.78</v>
      </c>
      <c r="H56" s="19">
        <v>612000.86</v>
      </c>
      <c r="I56" s="19">
        <v>875174.55</v>
      </c>
      <c r="J56" s="19">
        <v>1048370.1</v>
      </c>
      <c r="K56" s="19">
        <v>1166031.49</v>
      </c>
      <c r="L56" s="19">
        <v>1235029.3799999999</v>
      </c>
      <c r="M56" s="19">
        <v>1369096.25</v>
      </c>
      <c r="N56" s="19">
        <v>1727029.28</v>
      </c>
      <c r="O56" s="19">
        <v>1340530.2</v>
      </c>
      <c r="P56" s="19">
        <v>1370858.88</v>
      </c>
      <c r="Q56" s="19">
        <v>1383496.67</v>
      </c>
      <c r="R56" s="19">
        <v>1399517.5</v>
      </c>
      <c r="S56" s="19">
        <v>1449410.29</v>
      </c>
      <c r="T56" s="19">
        <v>1438380.3</v>
      </c>
      <c r="U56" s="19">
        <v>1514550.88</v>
      </c>
    </row>
    <row r="57" spans="1:21" x14ac:dyDescent="0.3">
      <c r="A57" s="3" t="s">
        <v>6</v>
      </c>
      <c r="B57" s="19">
        <v>53423.03</v>
      </c>
      <c r="C57" s="19">
        <v>872252.98</v>
      </c>
      <c r="D57" s="19">
        <v>692907.06</v>
      </c>
      <c r="E57" s="19">
        <v>1014258.08</v>
      </c>
      <c r="F57" s="19">
        <v>1077751.2</v>
      </c>
      <c r="G57" s="19">
        <v>1132123.42</v>
      </c>
      <c r="H57" s="19">
        <v>1185774.6399999999</v>
      </c>
      <c r="I57" s="19">
        <v>1714188.37</v>
      </c>
      <c r="J57" s="19">
        <v>1723780.31</v>
      </c>
      <c r="K57" s="19">
        <v>2017881.17</v>
      </c>
      <c r="L57" s="19">
        <v>2193907.46</v>
      </c>
      <c r="M57" s="19">
        <v>2175863.3199999998</v>
      </c>
      <c r="N57" s="19">
        <v>2951632</v>
      </c>
      <c r="O57" s="19">
        <v>2273943.54</v>
      </c>
      <c r="P57" s="19">
        <v>2318105.96</v>
      </c>
      <c r="Q57" s="19">
        <v>2356716.2200000002</v>
      </c>
      <c r="R57" s="19">
        <v>2465252.88</v>
      </c>
      <c r="S57" s="19">
        <v>2457798.7400000002</v>
      </c>
      <c r="T57" s="19">
        <v>2509089.2799999998</v>
      </c>
      <c r="U57" s="19">
        <v>2605954.52</v>
      </c>
    </row>
    <row r="58" spans="1:21" s="28" customFormat="1" x14ac:dyDescent="0.3">
      <c r="A58" s="3" t="s">
        <v>7</v>
      </c>
      <c r="B58" s="46">
        <f>SUM(B52:B57)</f>
        <v>4510507.47</v>
      </c>
      <c r="C58" s="46">
        <f t="shared" ref="C58:U58" si="13">SUM(C52:C57)</f>
        <v>6456805.6899999995</v>
      </c>
      <c r="D58" s="46">
        <f t="shared" si="13"/>
        <v>5706596.0999999996</v>
      </c>
      <c r="E58" s="46">
        <f t="shared" si="13"/>
        <v>5995613.46</v>
      </c>
      <c r="F58" s="46">
        <f t="shared" si="13"/>
        <v>7638875.3899999997</v>
      </c>
      <c r="G58" s="46">
        <f t="shared" si="13"/>
        <v>6853623.4399999995</v>
      </c>
      <c r="H58" s="46">
        <f t="shared" si="13"/>
        <v>8873443.1300000008</v>
      </c>
      <c r="I58" s="46">
        <f t="shared" si="13"/>
        <v>10026085.98</v>
      </c>
      <c r="J58" s="46">
        <f t="shared" si="13"/>
        <v>11769090.799999999</v>
      </c>
      <c r="K58" s="46">
        <f t="shared" si="13"/>
        <v>13117623.109999999</v>
      </c>
      <c r="L58" s="46">
        <f t="shared" si="13"/>
        <v>14138690.550000001</v>
      </c>
      <c r="M58" s="46">
        <f t="shared" si="13"/>
        <v>14768602.360000001</v>
      </c>
      <c r="N58" s="46">
        <f t="shared" si="13"/>
        <v>19402632.979999997</v>
      </c>
      <c r="O58" s="46">
        <f t="shared" si="13"/>
        <v>15433319.48</v>
      </c>
      <c r="P58" s="46">
        <f t="shared" si="13"/>
        <v>15368970.190000001</v>
      </c>
      <c r="Q58" s="46">
        <f t="shared" si="13"/>
        <v>15589142.779999999</v>
      </c>
      <c r="R58" s="46">
        <f t="shared" si="13"/>
        <v>16296817.439999998</v>
      </c>
      <c r="S58" s="46">
        <f t="shared" si="13"/>
        <v>16007238.410000002</v>
      </c>
      <c r="T58" s="46">
        <f t="shared" si="13"/>
        <v>16220082.180000002</v>
      </c>
      <c r="U58" s="46">
        <f t="shared" si="13"/>
        <v>16730156.989999998</v>
      </c>
    </row>
    <row r="59" spans="1:21" x14ac:dyDescent="0.3">
      <c r="A59" s="24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21" x14ac:dyDescent="0.3">
      <c r="A60" s="24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21" x14ac:dyDescent="0.3">
      <c r="B61" s="55" t="s">
        <v>119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</row>
    <row r="62" spans="1:21" x14ac:dyDescent="0.3">
      <c r="A62" s="5"/>
      <c r="B62" s="2">
        <v>2002</v>
      </c>
      <c r="C62" s="2">
        <v>2003</v>
      </c>
      <c r="D62" s="2">
        <v>2004</v>
      </c>
      <c r="E62" s="2">
        <v>2005</v>
      </c>
      <c r="F62" s="2">
        <v>2006</v>
      </c>
      <c r="G62" s="2">
        <v>2007</v>
      </c>
      <c r="H62" s="2">
        <v>2008</v>
      </c>
      <c r="I62" s="2">
        <v>2009</v>
      </c>
      <c r="J62" s="2">
        <v>2010</v>
      </c>
      <c r="K62" s="2">
        <v>2011</v>
      </c>
      <c r="L62" s="2">
        <v>2012</v>
      </c>
      <c r="M62" s="2">
        <v>2013</v>
      </c>
      <c r="N62" s="2">
        <f>N3</f>
        <v>2014</v>
      </c>
      <c r="O62" s="2">
        <f t="shared" ref="O62:R62" si="14">O3</f>
        <v>2015</v>
      </c>
      <c r="P62" s="2">
        <f t="shared" si="14"/>
        <v>2016</v>
      </c>
      <c r="Q62" s="2">
        <f t="shared" si="14"/>
        <v>2017</v>
      </c>
      <c r="R62" s="2">
        <f t="shared" si="14"/>
        <v>2018</v>
      </c>
      <c r="S62" s="2">
        <v>2019</v>
      </c>
      <c r="T62" s="2">
        <v>2020</v>
      </c>
      <c r="U62" s="2">
        <v>2021</v>
      </c>
    </row>
    <row r="63" spans="1:21" x14ac:dyDescent="0.3">
      <c r="A63" s="4" t="s">
        <v>1</v>
      </c>
      <c r="B63" s="38">
        <f>B28/B16</f>
        <v>0</v>
      </c>
      <c r="C63" s="38">
        <f t="shared" ref="C63:M63" si="15">C28/C16</f>
        <v>0</v>
      </c>
      <c r="D63" s="38">
        <f t="shared" si="15"/>
        <v>0</v>
      </c>
      <c r="E63" s="38">
        <f t="shared" si="15"/>
        <v>0</v>
      </c>
      <c r="F63" s="38">
        <f t="shared" si="15"/>
        <v>0</v>
      </c>
      <c r="G63" s="38">
        <f t="shared" si="15"/>
        <v>0.19856015676006578</v>
      </c>
      <c r="H63" s="38">
        <f t="shared" si="15"/>
        <v>0.19570897181157451</v>
      </c>
      <c r="I63" s="38">
        <f t="shared" si="15"/>
        <v>0.19736554160435738</v>
      </c>
      <c r="J63" s="38">
        <f t="shared" si="15"/>
        <v>0.19709324529973457</v>
      </c>
      <c r="K63" s="38">
        <f t="shared" si="15"/>
        <v>0.1907931527420437</v>
      </c>
      <c r="L63" s="38">
        <f t="shared" si="15"/>
        <v>0.19222663347785807</v>
      </c>
      <c r="M63" s="38">
        <f t="shared" si="15"/>
        <v>0.17718545265679983</v>
      </c>
      <c r="N63" s="38">
        <f t="shared" ref="N63:P63" si="16">N28/N16</f>
        <v>0.1817424632289022</v>
      </c>
      <c r="O63" s="38">
        <f t="shared" si="16"/>
        <v>0.17963731050809228</v>
      </c>
      <c r="P63" s="38">
        <f t="shared" si="16"/>
        <v>0.19523324146530849</v>
      </c>
      <c r="Q63" s="38">
        <f t="shared" ref="Q63" si="17">Q28/Q16</f>
        <v>0.18162545825552537</v>
      </c>
      <c r="R63" s="38">
        <f t="shared" ref="R63" si="18">R28/R16</f>
        <v>0.18559977320240087</v>
      </c>
      <c r="S63" s="38">
        <f t="shared" ref="S63" si="19">S28/S16</f>
        <v>0.20045394528756558</v>
      </c>
      <c r="T63" s="38">
        <f t="shared" ref="T63:U63" si="20">T28/T16</f>
        <v>0.20525300734667881</v>
      </c>
      <c r="U63" s="38">
        <f t="shared" si="20"/>
        <v>0.20636514307639045</v>
      </c>
    </row>
    <row r="64" spans="1:21" x14ac:dyDescent="0.3">
      <c r="A64" s="3" t="s">
        <v>2</v>
      </c>
      <c r="B64" s="38">
        <f t="shared" ref="B64:M69" si="21">B29/B17</f>
        <v>0.15077986597040491</v>
      </c>
      <c r="C64" s="38">
        <f t="shared" si="21"/>
        <v>0.20512132085352078</v>
      </c>
      <c r="D64" s="38">
        <f t="shared" si="21"/>
        <v>0.17738158524095832</v>
      </c>
      <c r="E64" s="38">
        <f t="shared" si="21"/>
        <v>0.13354399438344178</v>
      </c>
      <c r="F64" s="38">
        <f t="shared" si="21"/>
        <v>0.1414901180060634</v>
      </c>
      <c r="G64" s="38">
        <f t="shared" si="21"/>
        <v>0.17191835179423159</v>
      </c>
      <c r="H64" s="38">
        <f t="shared" si="21"/>
        <v>0.14389831463568173</v>
      </c>
      <c r="I64" s="38">
        <f t="shared" si="21"/>
        <v>0.15661992898257998</v>
      </c>
      <c r="J64" s="38">
        <f t="shared" si="21"/>
        <v>0.13115754917490652</v>
      </c>
      <c r="K64" s="38">
        <f t="shared" si="21"/>
        <v>0.14485011833368669</v>
      </c>
      <c r="L64" s="38">
        <f t="shared" si="21"/>
        <v>0.15111107474229682</v>
      </c>
      <c r="M64" s="38">
        <f t="shared" si="21"/>
        <v>0.15002299539769287</v>
      </c>
      <c r="N64" s="38">
        <f t="shared" ref="N64:P64" si="22">N29/N17</f>
        <v>0.15562713402503081</v>
      </c>
      <c r="O64" s="38">
        <f t="shared" si="22"/>
        <v>0.16924199733961548</v>
      </c>
      <c r="P64" s="38">
        <f t="shared" si="22"/>
        <v>0.18327484069375424</v>
      </c>
      <c r="Q64" s="38">
        <f t="shared" ref="Q64" si="23">Q29/Q17</f>
        <v>0.17504160971904834</v>
      </c>
      <c r="R64" s="38">
        <f t="shared" ref="R64" si="24">R29/R17</f>
        <v>0.17512851625958553</v>
      </c>
      <c r="S64" s="38">
        <f t="shared" ref="S64" si="25">S29/S17</f>
        <v>0.1749132440475874</v>
      </c>
      <c r="T64" s="38">
        <f t="shared" ref="T64:U64" si="26">T29/T17</f>
        <v>0.19655137664917144</v>
      </c>
      <c r="U64" s="38">
        <f t="shared" si="26"/>
        <v>0.20066929541113532</v>
      </c>
    </row>
    <row r="65" spans="1:21" x14ac:dyDescent="0.3">
      <c r="A65" s="3" t="s">
        <v>3</v>
      </c>
      <c r="B65" s="38">
        <f t="shared" si="21"/>
        <v>0.19558485639579298</v>
      </c>
      <c r="C65" s="38">
        <f t="shared" si="21"/>
        <v>0.21464676743770356</v>
      </c>
      <c r="D65" s="38">
        <f t="shared" si="21"/>
        <v>0.20746666397779159</v>
      </c>
      <c r="E65" s="38">
        <f t="shared" si="21"/>
        <v>0.22451570969415818</v>
      </c>
      <c r="F65" s="38">
        <f t="shared" si="21"/>
        <v>0.21473932698227571</v>
      </c>
      <c r="G65" s="38">
        <f t="shared" si="21"/>
        <v>0.21047913325030851</v>
      </c>
      <c r="H65" s="38">
        <f t="shared" si="21"/>
        <v>0.20395741628513142</v>
      </c>
      <c r="I65" s="38">
        <f t="shared" si="21"/>
        <v>0.21014472763807696</v>
      </c>
      <c r="J65" s="38">
        <f t="shared" si="21"/>
        <v>0.21098790028367187</v>
      </c>
      <c r="K65" s="38">
        <f t="shared" si="21"/>
        <v>0.19732852069994708</v>
      </c>
      <c r="L65" s="38">
        <f t="shared" ref="L65:M65" si="27">L30/L18</f>
        <v>0.20236672635437189</v>
      </c>
      <c r="M65" s="38">
        <f t="shared" si="27"/>
        <v>0.22177893137206034</v>
      </c>
      <c r="N65" s="38">
        <f t="shared" ref="N65:P65" si="28">N30/N18</f>
        <v>0.20891327238988713</v>
      </c>
      <c r="O65" s="38">
        <f t="shared" si="28"/>
        <v>0.20363323685725004</v>
      </c>
      <c r="P65" s="38">
        <f t="shared" si="28"/>
        <v>0.23602557285723041</v>
      </c>
      <c r="Q65" s="38">
        <f t="shared" ref="Q65" si="29">Q30/Q18</f>
        <v>0.23035349912564621</v>
      </c>
      <c r="R65" s="38">
        <f t="shared" ref="R65" si="30">R30/R18</f>
        <v>0.2356648641070801</v>
      </c>
      <c r="S65" s="38">
        <f t="shared" ref="S65" si="31">S30/S18</f>
        <v>0.21953736568840543</v>
      </c>
      <c r="T65" s="38">
        <f t="shared" ref="T65:U65" si="32">T30/T18</f>
        <v>0.23540576567023611</v>
      </c>
      <c r="U65" s="38">
        <f t="shared" si="32"/>
        <v>0.22149163107442615</v>
      </c>
    </row>
    <row r="66" spans="1:21" x14ac:dyDescent="0.3">
      <c r="A66" s="3" t="s">
        <v>4</v>
      </c>
      <c r="B66" s="38">
        <f t="shared" si="21"/>
        <v>0.19271872971132356</v>
      </c>
      <c r="C66" s="38">
        <f t="shared" si="21"/>
        <v>0.1755865766957723</v>
      </c>
      <c r="D66" s="38">
        <f t="shared" si="21"/>
        <v>0.18997630389530692</v>
      </c>
      <c r="E66" s="38">
        <f t="shared" si="21"/>
        <v>0.18444364478114553</v>
      </c>
      <c r="F66" s="38">
        <f t="shared" si="21"/>
        <v>0.18307719675740344</v>
      </c>
      <c r="G66" s="38">
        <f t="shared" si="21"/>
        <v>0.18982292052829336</v>
      </c>
      <c r="H66" s="38">
        <f t="shared" si="21"/>
        <v>0.19832322330191857</v>
      </c>
      <c r="I66" s="38">
        <f t="shared" si="21"/>
        <v>0.18339060017428793</v>
      </c>
      <c r="J66" s="38">
        <f t="shared" si="21"/>
        <v>0.18049509253426727</v>
      </c>
      <c r="K66" s="38">
        <f t="shared" si="21"/>
        <v>0.17763466250382592</v>
      </c>
      <c r="L66" s="38">
        <f t="shared" ref="L66:M66" si="33">L31/L19</f>
        <v>0.1751144154491612</v>
      </c>
      <c r="M66" s="38">
        <f t="shared" si="33"/>
        <v>0.17352464111202576</v>
      </c>
      <c r="N66" s="38">
        <f t="shared" ref="N66:P66" si="34">N31/N19</f>
        <v>0.1712628156943741</v>
      </c>
      <c r="O66" s="38">
        <f t="shared" si="34"/>
        <v>0.17035038018664345</v>
      </c>
      <c r="P66" s="38">
        <f t="shared" si="34"/>
        <v>0.18231618240036895</v>
      </c>
      <c r="Q66" s="38">
        <f t="shared" ref="Q66" si="35">Q31/Q19</f>
        <v>0.17695386365994259</v>
      </c>
      <c r="R66" s="38">
        <f t="shared" ref="R66" si="36">R31/R19</f>
        <v>0.17612185397342228</v>
      </c>
      <c r="S66" s="38">
        <f t="shared" ref="S66" si="37">S31/S19</f>
        <v>0.17872790440203901</v>
      </c>
      <c r="T66" s="38">
        <f t="shared" ref="T66:U66" si="38">T31/T19</f>
        <v>0.16690737484651488</v>
      </c>
      <c r="U66" s="38">
        <f t="shared" si="38"/>
        <v>0.16727009836306891</v>
      </c>
    </row>
    <row r="67" spans="1:21" x14ac:dyDescent="0.3">
      <c r="A67" s="3" t="s">
        <v>5</v>
      </c>
      <c r="B67" s="38">
        <f t="shared" si="21"/>
        <v>0.14993206890038915</v>
      </c>
      <c r="C67" s="38">
        <f t="shared" si="21"/>
        <v>0.15238711592921553</v>
      </c>
      <c r="D67" s="38">
        <f t="shared" si="21"/>
        <v>0.14024731167230242</v>
      </c>
      <c r="E67" s="38">
        <f t="shared" si="21"/>
        <v>0.16001583085620807</v>
      </c>
      <c r="F67" s="38">
        <f t="shared" si="21"/>
        <v>0.17118161867286083</v>
      </c>
      <c r="G67" s="38">
        <f t="shared" si="21"/>
        <v>0.17586330706983683</v>
      </c>
      <c r="H67" s="38">
        <f t="shared" si="21"/>
        <v>0.17891383037207839</v>
      </c>
      <c r="I67" s="38">
        <f t="shared" si="21"/>
        <v>0.17748349715011305</v>
      </c>
      <c r="J67" s="38">
        <f t="shared" si="21"/>
        <v>0.18838194106204206</v>
      </c>
      <c r="K67" s="38">
        <f t="shared" si="21"/>
        <v>0.19022948232187384</v>
      </c>
      <c r="L67" s="38">
        <f t="shared" ref="L67:M67" si="39">L32/L20</f>
        <v>0.19664167357578349</v>
      </c>
      <c r="M67" s="38">
        <f t="shared" si="39"/>
        <v>0.19746722240170489</v>
      </c>
      <c r="N67" s="38">
        <f t="shared" ref="N67:P67" si="40">N32/N20</f>
        <v>0.15771949491976986</v>
      </c>
      <c r="O67" s="38">
        <f t="shared" si="40"/>
        <v>0.161169679264447</v>
      </c>
      <c r="P67" s="38">
        <f t="shared" si="40"/>
        <v>0.15577703457851697</v>
      </c>
      <c r="Q67" s="38">
        <f t="shared" ref="Q67" si="41">Q32/Q20</f>
        <v>0.16141970447392404</v>
      </c>
      <c r="R67" s="38">
        <f t="shared" ref="R67" si="42">R32/R20</f>
        <v>0.16249783118476319</v>
      </c>
      <c r="S67" s="38">
        <f t="shared" ref="S67" si="43">S32/S20</f>
        <v>0.17045770347811592</v>
      </c>
      <c r="T67" s="38">
        <f t="shared" ref="T67:U67" si="44">T32/T20</f>
        <v>0.1678933527202521</v>
      </c>
      <c r="U67" s="38">
        <f t="shared" si="44"/>
        <v>0.1724308729118593</v>
      </c>
    </row>
    <row r="68" spans="1:21" x14ac:dyDescent="0.3">
      <c r="A68" s="3" t="s">
        <v>6</v>
      </c>
      <c r="B68" s="38">
        <f t="shared" si="21"/>
        <v>0.19823943198962954</v>
      </c>
      <c r="C68" s="38">
        <f t="shared" si="21"/>
        <v>0.17495168459791205</v>
      </c>
      <c r="D68" s="38">
        <f t="shared" si="21"/>
        <v>0.17601737326898806</v>
      </c>
      <c r="E68" s="38">
        <f t="shared" si="21"/>
        <v>0.20805598881483167</v>
      </c>
      <c r="F68" s="38">
        <f t="shared" si="21"/>
        <v>0.20146020912192117</v>
      </c>
      <c r="G68" s="38">
        <f t="shared" si="21"/>
        <v>0.2078207554283488</v>
      </c>
      <c r="H68" s="38">
        <f t="shared" si="21"/>
        <v>0.20649095419329305</v>
      </c>
      <c r="I68" s="38">
        <f t="shared" si="21"/>
        <v>0.22315015010678813</v>
      </c>
      <c r="J68" s="38">
        <f t="shared" si="21"/>
        <v>0.22790724267671425</v>
      </c>
      <c r="K68" s="38">
        <f t="shared" si="21"/>
        <v>0.2148122090172829</v>
      </c>
      <c r="L68" s="38">
        <f t="shared" ref="L68:M68" si="45">L33/L21</f>
        <v>0.22644226932035924</v>
      </c>
      <c r="M68" s="38">
        <f t="shared" si="45"/>
        <v>0.21230796304536984</v>
      </c>
      <c r="N68" s="38">
        <f t="shared" ref="N68:P68" si="46">N33/N21</f>
        <v>0.20063098319504791</v>
      </c>
      <c r="O68" s="38">
        <f t="shared" si="46"/>
        <v>0.21426231591017586</v>
      </c>
      <c r="P68" s="38">
        <f t="shared" si="46"/>
        <v>0.24621218991292299</v>
      </c>
      <c r="Q68" s="38">
        <f t="shared" ref="Q68" si="47">Q33/Q21</f>
        <v>0.20684142980709083</v>
      </c>
      <c r="R68" s="38">
        <f t="shared" ref="R68" si="48">R33/R21</f>
        <v>0.21722743855217286</v>
      </c>
      <c r="S68" s="38">
        <f t="shared" ref="S68" si="49">S33/S21</f>
        <v>0.2303066242702137</v>
      </c>
      <c r="T68" s="38">
        <f t="shared" ref="T68:U68" si="50">T33/T21</f>
        <v>0.2369018237761209</v>
      </c>
      <c r="U68" s="38">
        <f t="shared" si="50"/>
        <v>0.20967193837995118</v>
      </c>
    </row>
    <row r="69" spans="1:21" s="28" customFormat="1" x14ac:dyDescent="0.3">
      <c r="A69" s="3" t="s">
        <v>7</v>
      </c>
      <c r="B69" s="50">
        <f t="shared" si="21"/>
        <v>9.7157491327996962E-2</v>
      </c>
      <c r="C69" s="50">
        <f t="shared" si="21"/>
        <v>9.8284570215279157E-2</v>
      </c>
      <c r="D69" s="50">
        <f t="shared" si="21"/>
        <v>9.8101637230620653E-2</v>
      </c>
      <c r="E69" s="50">
        <f t="shared" si="21"/>
        <v>0.1012095623590164</v>
      </c>
      <c r="F69" s="50">
        <f t="shared" si="21"/>
        <v>9.815212423989518E-2</v>
      </c>
      <c r="G69" s="50">
        <f t="shared" si="21"/>
        <v>0.19574513375812475</v>
      </c>
      <c r="H69" s="50">
        <f t="shared" si="21"/>
        <v>0.19099951603343085</v>
      </c>
      <c r="I69" s="50">
        <f t="shared" si="21"/>
        <v>0.19538853489178545</v>
      </c>
      <c r="J69" s="50">
        <f t="shared" si="21"/>
        <v>0.19306969660465551</v>
      </c>
      <c r="K69" s="50">
        <f t="shared" si="21"/>
        <v>0.18832706996990509</v>
      </c>
      <c r="L69" s="50">
        <f t="shared" ref="L69:M69" si="51">L34/L22</f>
        <v>0.19232691761137014</v>
      </c>
      <c r="M69" s="50">
        <f t="shared" si="51"/>
        <v>0.18663478365417541</v>
      </c>
      <c r="N69" s="50">
        <f t="shared" ref="N69:Q69" si="52">N34/N22</f>
        <v>0.18226413551797402</v>
      </c>
      <c r="O69" s="50">
        <f t="shared" si="52"/>
        <v>0.18462409049601561</v>
      </c>
      <c r="P69" s="50">
        <f t="shared" si="52"/>
        <v>0.20287331526467747</v>
      </c>
      <c r="Q69" s="50">
        <f t="shared" si="52"/>
        <v>0.18955824948970559</v>
      </c>
      <c r="R69" s="50">
        <f t="shared" ref="R69" si="53">R34/R22</f>
        <v>0.19336459453251165</v>
      </c>
      <c r="S69" s="50">
        <f t="shared" ref="S69" si="54">S34/S22</f>
        <v>0.20014724297755176</v>
      </c>
      <c r="T69" s="50">
        <f t="shared" ref="T69:U69" si="55">T34/T22</f>
        <v>0.20686581716297375</v>
      </c>
      <c r="U69" s="50">
        <f t="shared" si="55"/>
        <v>0.20204129266462451</v>
      </c>
    </row>
    <row r="70" spans="1:21" x14ac:dyDescent="0.3">
      <c r="A70" s="24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3" spans="1:21" x14ac:dyDescent="0.3">
      <c r="B73" s="55" t="s">
        <v>118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</row>
    <row r="74" spans="1:21" x14ac:dyDescent="0.3">
      <c r="A74" s="5"/>
      <c r="B74" s="2">
        <v>2002</v>
      </c>
      <c r="C74" s="2">
        <v>2003</v>
      </c>
      <c r="D74" s="2">
        <v>2004</v>
      </c>
      <c r="E74" s="2">
        <v>2005</v>
      </c>
      <c r="F74" s="2">
        <v>2006</v>
      </c>
      <c r="G74" s="2">
        <v>2007</v>
      </c>
      <c r="H74" s="2">
        <v>2008</v>
      </c>
      <c r="I74" s="2">
        <v>2009</v>
      </c>
      <c r="J74" s="2">
        <v>2010</v>
      </c>
      <c r="K74" s="2">
        <v>2011</v>
      </c>
      <c r="L74" s="2">
        <v>2012</v>
      </c>
      <c r="M74" s="2">
        <v>2013</v>
      </c>
      <c r="N74" s="2">
        <f>N3</f>
        <v>2014</v>
      </c>
      <c r="O74" s="2">
        <f t="shared" ref="O74:U74" si="56">O3</f>
        <v>2015</v>
      </c>
      <c r="P74" s="2">
        <f t="shared" si="56"/>
        <v>2016</v>
      </c>
      <c r="Q74" s="2">
        <f t="shared" si="56"/>
        <v>2017</v>
      </c>
      <c r="R74" s="2">
        <f t="shared" si="56"/>
        <v>2018</v>
      </c>
      <c r="S74" s="2">
        <f t="shared" si="56"/>
        <v>2019</v>
      </c>
      <c r="T74" s="2">
        <f t="shared" si="56"/>
        <v>2020</v>
      </c>
      <c r="U74" s="2">
        <f t="shared" si="56"/>
        <v>2021</v>
      </c>
    </row>
    <row r="75" spans="1:21" x14ac:dyDescent="0.3">
      <c r="A75" s="4" t="s">
        <v>109</v>
      </c>
      <c r="B75" s="38">
        <f t="shared" ref="B75:M75" si="57">B22/B10</f>
        <v>0.70389390232336913</v>
      </c>
      <c r="C75" s="38">
        <f t="shared" si="57"/>
        <v>0.67550983737051962</v>
      </c>
      <c r="D75" s="38">
        <f t="shared" si="57"/>
        <v>0.68138139035022849</v>
      </c>
      <c r="E75" s="38">
        <f t="shared" si="57"/>
        <v>0.69929593700213577</v>
      </c>
      <c r="F75" s="38">
        <f t="shared" si="57"/>
        <v>0.68042588200298082</v>
      </c>
      <c r="G75" s="38">
        <f t="shared" si="57"/>
        <v>0.61190092106259941</v>
      </c>
      <c r="H75" s="38">
        <f t="shared" si="57"/>
        <v>0.61842321117009547</v>
      </c>
      <c r="I75" s="38">
        <f t="shared" si="57"/>
        <v>0.62104420174059405</v>
      </c>
      <c r="J75" s="38">
        <f t="shared" si="57"/>
        <v>0.61195072089822666</v>
      </c>
      <c r="K75" s="38">
        <f t="shared" si="57"/>
        <v>0.610216174974474</v>
      </c>
      <c r="L75" s="38">
        <f>L22/L10</f>
        <v>0.6036842003812829</v>
      </c>
      <c r="M75" s="38">
        <f t="shared" si="57"/>
        <v>0.60081572912408454</v>
      </c>
      <c r="N75" s="38">
        <f t="shared" ref="N75:O75" si="58">N22/N10</f>
        <v>0.58619662074140977</v>
      </c>
      <c r="O75" s="38">
        <f t="shared" si="58"/>
        <v>0.5788870539943749</v>
      </c>
      <c r="P75" s="38">
        <f t="shared" ref="P75:Q75" si="59">P22/P10</f>
        <v>0.56467755328158553</v>
      </c>
      <c r="Q75" s="38">
        <f t="shared" si="59"/>
        <v>0.57138539871736882</v>
      </c>
      <c r="R75" s="38">
        <f t="shared" ref="R75:S75" si="60">R22/R10</f>
        <v>0.56910836311282531</v>
      </c>
      <c r="S75" s="38">
        <f t="shared" si="60"/>
        <v>0.56731485229615963</v>
      </c>
      <c r="T75" s="38">
        <f t="shared" ref="T75:U75" si="61">T22/T10</f>
        <v>0.55784967232764826</v>
      </c>
      <c r="U75" s="38">
        <f t="shared" si="61"/>
        <v>0.55741325895064808</v>
      </c>
    </row>
    <row r="76" spans="1:21" x14ac:dyDescent="0.3">
      <c r="A76" s="3" t="s">
        <v>110</v>
      </c>
      <c r="B76" s="38">
        <f t="shared" ref="B76:K76" si="62">B34/B10</f>
        <v>6.8388565710812685E-2</v>
      </c>
      <c r="C76" s="38">
        <f t="shared" si="62"/>
        <v>6.6392194042154642E-2</v>
      </c>
      <c r="D76" s="38">
        <f t="shared" si="62"/>
        <v>6.6844629971834046E-2</v>
      </c>
      <c r="E76" s="38">
        <f t="shared" si="62"/>
        <v>7.0775435743424472E-2</v>
      </c>
      <c r="F76" s="38">
        <f t="shared" si="62"/>
        <v>6.6785245706396837E-2</v>
      </c>
      <c r="G76" s="38">
        <f t="shared" si="62"/>
        <v>0.11977662764011826</v>
      </c>
      <c r="H76" s="38">
        <f t="shared" si="62"/>
        <v>0.11811853403732844</v>
      </c>
      <c r="I76" s="38">
        <f t="shared" si="62"/>
        <v>0.12134491668113311</v>
      </c>
      <c r="J76" s="38">
        <f t="shared" si="62"/>
        <v>0.11814914002082083</v>
      </c>
      <c r="K76" s="38">
        <f t="shared" si="62"/>
        <v>0.11492022428118559</v>
      </c>
      <c r="L76" s="38">
        <f t="shared" ref="L76:M76" si="63">L34/L10</f>
        <v>0.11610472147001685</v>
      </c>
      <c r="M76" s="38">
        <f t="shared" si="63"/>
        <v>0.11213311362109918</v>
      </c>
      <c r="N76" s="38">
        <f t="shared" ref="N76:O76" si="64">N34/N10</f>
        <v>0.10684262032299072</v>
      </c>
      <c r="O76" s="38">
        <f t="shared" si="64"/>
        <v>0.10687649584362933</v>
      </c>
      <c r="P76" s="38">
        <f t="shared" ref="P76:Q76" si="65">P34/P10</f>
        <v>0.11455800728978181</v>
      </c>
      <c r="Q76" s="38">
        <f t="shared" si="65"/>
        <v>0.10831081596484191</v>
      </c>
      <c r="R76" s="38">
        <f t="shared" ref="R76:S76" si="66">R34/R10</f>
        <v>0.11004540787837286</v>
      </c>
      <c r="S76" s="38">
        <f t="shared" si="66"/>
        <v>0.11354650358729335</v>
      </c>
      <c r="T76" s="38">
        <f t="shared" ref="T76:U76" si="67">T34/T10</f>
        <v>0.11540002832015611</v>
      </c>
      <c r="U76" s="38">
        <f t="shared" si="67"/>
        <v>0.11262049538679003</v>
      </c>
    </row>
    <row r="77" spans="1:21" x14ac:dyDescent="0.3">
      <c r="A77" s="3" t="s">
        <v>111</v>
      </c>
      <c r="B77" s="38">
        <f t="shared" ref="B77:K77" si="68">B46/B10</f>
        <v>0.10067748488891914</v>
      </c>
      <c r="C77" s="38">
        <f t="shared" si="68"/>
        <v>9.1523585543564462E-2</v>
      </c>
      <c r="D77" s="38">
        <f t="shared" si="68"/>
        <v>0.11052192848103595</v>
      </c>
      <c r="E77" s="38">
        <f t="shared" si="68"/>
        <v>9.2599427068148152E-2</v>
      </c>
      <c r="F77" s="38">
        <f t="shared" si="68"/>
        <v>0.10841372094212987</v>
      </c>
      <c r="G77" s="38">
        <f t="shared" si="68"/>
        <v>0.11733236736758069</v>
      </c>
      <c r="H77" s="38">
        <f t="shared" si="68"/>
        <v>0.11020111522716544</v>
      </c>
      <c r="I77" s="38">
        <f t="shared" si="68"/>
        <v>0.11272647338213483</v>
      </c>
      <c r="J77" s="38">
        <f t="shared" si="68"/>
        <v>0.10103916412254112</v>
      </c>
      <c r="K77" s="38">
        <f t="shared" si="68"/>
        <v>0.10035152474353105</v>
      </c>
      <c r="L77" s="38">
        <f t="shared" ref="L77:M77" si="69">L46/L10</f>
        <v>0.10477874358947742</v>
      </c>
      <c r="M77" s="38">
        <f t="shared" si="69"/>
        <v>0.11737382945472512</v>
      </c>
      <c r="N77" s="38">
        <f t="shared" ref="N77:Q77" si="70">N46/N10</f>
        <v>0.12529862085662566</v>
      </c>
      <c r="O77" s="38">
        <f t="shared" si="70"/>
        <v>0.14659212303321587</v>
      </c>
      <c r="P77" s="38">
        <f t="shared" si="70"/>
        <v>0.15746348067190097</v>
      </c>
      <c r="Q77" s="38">
        <f t="shared" si="70"/>
        <v>0.15814209522698738</v>
      </c>
      <c r="R77" s="38">
        <f t="shared" ref="R77:S77" si="71">R46/R10</f>
        <v>0.15884599193067353</v>
      </c>
      <c r="S77" s="38">
        <f t="shared" si="71"/>
        <v>0.15547550827006923</v>
      </c>
      <c r="T77" s="38">
        <f t="shared" ref="T77:U77" si="72">T46/T10</f>
        <v>0.15257527291864728</v>
      </c>
      <c r="U77" s="38">
        <f t="shared" si="72"/>
        <v>0.15575940796888424</v>
      </c>
    </row>
    <row r="78" spans="1:21" x14ac:dyDescent="0.3">
      <c r="A78" s="3" t="s">
        <v>112</v>
      </c>
      <c r="B78" s="38">
        <f t="shared" ref="B78:K78" si="73">B58/B10</f>
        <v>1.909493103288229E-2</v>
      </c>
      <c r="C78" s="38">
        <f t="shared" si="73"/>
        <v>2.4674906777952442E-2</v>
      </c>
      <c r="D78" s="38">
        <f t="shared" si="73"/>
        <v>2.1015063896442664E-2</v>
      </c>
      <c r="E78" s="38">
        <f t="shared" si="73"/>
        <v>2.1959381949851937E-2</v>
      </c>
      <c r="F78" s="38">
        <f t="shared" si="73"/>
        <v>2.5289469351246714E-2</v>
      </c>
      <c r="G78" s="38">
        <f t="shared" si="73"/>
        <v>2.1874207928303541E-2</v>
      </c>
      <c r="H78" s="38">
        <f t="shared" si="73"/>
        <v>2.7522542390311419E-2</v>
      </c>
      <c r="I78" s="38">
        <f t="shared" si="73"/>
        <v>2.996627668168219E-2</v>
      </c>
      <c r="J78" s="38">
        <f t="shared" si="73"/>
        <v>3.5280930247651131E-2</v>
      </c>
      <c r="K78" s="38">
        <f t="shared" si="73"/>
        <v>3.7934557903710468E-2</v>
      </c>
      <c r="L78" s="38">
        <f t="shared" ref="L78:M78" si="74">L58/L10</f>
        <v>3.7846931267663135E-2</v>
      </c>
      <c r="M78" s="38">
        <f t="shared" si="74"/>
        <v>3.8049611607190767E-2</v>
      </c>
      <c r="N78" s="38">
        <f t="shared" ref="N78:Q78" si="75">N58/N10</f>
        <v>4.7732053757098346E-2</v>
      </c>
      <c r="O78" s="38">
        <f t="shared" si="75"/>
        <v>3.7295810954554247E-2</v>
      </c>
      <c r="P78" s="38">
        <f t="shared" si="75"/>
        <v>3.5875902185955107E-2</v>
      </c>
      <c r="Q78" s="38">
        <f t="shared" si="75"/>
        <v>3.6027053706539455E-2</v>
      </c>
      <c r="R78" s="38">
        <f t="shared" ref="R78:S78" si="76">R58/R10</f>
        <v>3.7584302818963848E-2</v>
      </c>
      <c r="S78" s="38">
        <f t="shared" si="76"/>
        <v>3.5491907731508884E-2</v>
      </c>
      <c r="T78" s="38">
        <f t="shared" ref="T78:U78" si="77">T58/T10</f>
        <v>3.5204087831086701E-2</v>
      </c>
      <c r="U78" s="38">
        <f t="shared" si="77"/>
        <v>3.5833512989410107E-2</v>
      </c>
    </row>
    <row r="79" spans="1:21" x14ac:dyDescent="0.3">
      <c r="A79" s="3" t="s">
        <v>113</v>
      </c>
      <c r="B79" s="38">
        <f>1-(B75+B76+B77+B78)</f>
        <v>0.1079451160440168</v>
      </c>
      <c r="C79" s="38">
        <f t="shared" ref="C79:K79" si="78">1-(C75+C76+C77+C78)</f>
        <v>0.14189947626580879</v>
      </c>
      <c r="D79" s="38">
        <f t="shared" si="78"/>
        <v>0.12023698730045884</v>
      </c>
      <c r="E79" s="38">
        <f t="shared" si="78"/>
        <v>0.11536981823643966</v>
      </c>
      <c r="F79" s="38">
        <f t="shared" si="78"/>
        <v>0.11908568199724567</v>
      </c>
      <c r="G79" s="38">
        <f t="shared" si="78"/>
        <v>0.12911587600139818</v>
      </c>
      <c r="H79" s="38">
        <f t="shared" si="78"/>
        <v>0.12573459717509927</v>
      </c>
      <c r="I79" s="38">
        <f t="shared" si="78"/>
        <v>0.11491813151445585</v>
      </c>
      <c r="J79" s="38">
        <f t="shared" si="78"/>
        <v>0.13358004471076035</v>
      </c>
      <c r="K79" s="38">
        <f t="shared" si="78"/>
        <v>0.13657751809709884</v>
      </c>
      <c r="L79" s="38">
        <f t="shared" ref="L79:M79" si="79">1-(L75+L76+L77+L78)</f>
        <v>0.13758540329155966</v>
      </c>
      <c r="M79" s="38">
        <f t="shared" si="79"/>
        <v>0.13162771619290037</v>
      </c>
      <c r="N79" s="38">
        <f t="shared" ref="N79:Q79" si="80">1-(N75+N76+N77+N78)</f>
        <v>0.13393008432187548</v>
      </c>
      <c r="O79" s="38">
        <f t="shared" si="80"/>
        <v>0.1303485161742256</v>
      </c>
      <c r="P79" s="38">
        <f t="shared" si="80"/>
        <v>0.12742505657077652</v>
      </c>
      <c r="Q79" s="38">
        <f t="shared" si="80"/>
        <v>0.12613463638426237</v>
      </c>
      <c r="R79" s="38">
        <f t="shared" ref="R79:S79" si="81">1-(R75+R76+R77+R78)</f>
        <v>0.12441593425916453</v>
      </c>
      <c r="S79" s="38">
        <f t="shared" si="81"/>
        <v>0.12817122811496884</v>
      </c>
      <c r="T79" s="38">
        <f t="shared" ref="T79:U79" si="82">1-(T75+T76+T77+T78)</f>
        <v>0.13897093860246157</v>
      </c>
      <c r="U79" s="38">
        <f t="shared" si="82"/>
        <v>0.13837332470426755</v>
      </c>
    </row>
    <row r="80" spans="1:21" s="28" customFormat="1" x14ac:dyDescent="0.3">
      <c r="A80" s="3" t="s">
        <v>7</v>
      </c>
      <c r="B80" s="50">
        <f>SUM(B75:B79)</f>
        <v>1</v>
      </c>
      <c r="C80" s="50">
        <f t="shared" ref="C80:K80" si="83">SUM(C75:C79)</f>
        <v>1</v>
      </c>
      <c r="D80" s="50">
        <f t="shared" si="83"/>
        <v>1</v>
      </c>
      <c r="E80" s="50">
        <f t="shared" si="83"/>
        <v>1</v>
      </c>
      <c r="F80" s="50">
        <f t="shared" si="83"/>
        <v>1</v>
      </c>
      <c r="G80" s="50">
        <f t="shared" si="83"/>
        <v>1</v>
      </c>
      <c r="H80" s="50">
        <f t="shared" si="83"/>
        <v>1</v>
      </c>
      <c r="I80" s="50">
        <f t="shared" si="83"/>
        <v>1</v>
      </c>
      <c r="J80" s="50">
        <f t="shared" si="83"/>
        <v>1</v>
      </c>
      <c r="K80" s="50">
        <f t="shared" si="83"/>
        <v>1</v>
      </c>
      <c r="L80" s="50">
        <f t="shared" ref="L80:M80" si="84">SUM(L75:L79)</f>
        <v>1</v>
      </c>
      <c r="M80" s="50">
        <f t="shared" si="84"/>
        <v>1</v>
      </c>
      <c r="N80" s="50">
        <f t="shared" ref="N80:Q80" si="85">SUM(N75:N79)</f>
        <v>1</v>
      </c>
      <c r="O80" s="50">
        <f t="shared" si="85"/>
        <v>1</v>
      </c>
      <c r="P80" s="50">
        <f t="shared" si="85"/>
        <v>1</v>
      </c>
      <c r="Q80" s="50">
        <f t="shared" si="85"/>
        <v>1</v>
      </c>
      <c r="R80" s="50">
        <f t="shared" ref="R80:S80" si="86">SUM(R75:R79)</f>
        <v>1</v>
      </c>
      <c r="S80" s="50">
        <f t="shared" si="86"/>
        <v>1</v>
      </c>
      <c r="T80" s="50">
        <f t="shared" ref="T80:U80" si="87">SUM(T75:T79)</f>
        <v>1</v>
      </c>
      <c r="U80" s="50">
        <f t="shared" si="87"/>
        <v>1</v>
      </c>
    </row>
  </sheetData>
  <mergeCells count="7">
    <mergeCell ref="B73:U73"/>
    <mergeCell ref="B61:U61"/>
    <mergeCell ref="B50:U50"/>
    <mergeCell ref="B2:U2"/>
    <mergeCell ref="B14:U14"/>
    <mergeCell ref="B26:U26"/>
    <mergeCell ref="B38:U38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U28"/>
  <sheetViews>
    <sheetView zoomScale="80" zoomScaleNormal="80" workbookViewId="0">
      <pane xSplit="1" topLeftCell="H1" activePane="topRight" state="frozen"/>
      <selection pane="topRight" activeCell="V1" sqref="V1:W1048576"/>
    </sheetView>
  </sheetViews>
  <sheetFormatPr baseColWidth="10" defaultRowHeight="14.4" x14ac:dyDescent="0.3"/>
  <cols>
    <col min="1" max="1" width="29.5546875" bestFit="1" customWidth="1"/>
    <col min="2" max="21" width="15.6640625" customWidth="1"/>
  </cols>
  <sheetData>
    <row r="2" spans="1:21" x14ac:dyDescent="0.3">
      <c r="B2" s="55" t="s">
        <v>60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">
      <c r="A3" s="5"/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</row>
    <row r="4" spans="1:21" x14ac:dyDescent="0.3">
      <c r="A4" s="4" t="s">
        <v>1</v>
      </c>
      <c r="B4" s="19">
        <v>12569974.07</v>
      </c>
      <c r="C4" s="19">
        <v>21793079.149999999</v>
      </c>
      <c r="D4" s="19">
        <v>23204181.07</v>
      </c>
      <c r="E4" s="19">
        <v>23433555.030000001</v>
      </c>
      <c r="F4" s="19">
        <v>15472427.82</v>
      </c>
      <c r="G4" s="19">
        <v>14287147.470000001</v>
      </c>
      <c r="H4" s="19">
        <v>13553807.24</v>
      </c>
      <c r="I4" s="19">
        <v>14789009.1</v>
      </c>
      <c r="J4" s="19">
        <v>18499812.43</v>
      </c>
      <c r="K4" s="19">
        <v>19337940.07</v>
      </c>
      <c r="L4" s="19">
        <v>16818661.550000001</v>
      </c>
      <c r="M4" s="19">
        <v>15907207.539999999</v>
      </c>
      <c r="N4" s="19">
        <v>15986700.92</v>
      </c>
      <c r="O4" s="19">
        <v>15296651.960000001</v>
      </c>
      <c r="P4" s="19">
        <v>15543413.310000001</v>
      </c>
      <c r="Q4" s="19">
        <v>17787312.649999999</v>
      </c>
      <c r="R4" s="19">
        <v>19351197.489999998</v>
      </c>
      <c r="S4" s="19">
        <v>19432488.890000001</v>
      </c>
      <c r="T4" s="19">
        <v>19945971.59</v>
      </c>
      <c r="U4" s="19">
        <v>19389971.57</v>
      </c>
    </row>
    <row r="5" spans="1:21" x14ac:dyDescent="0.3">
      <c r="A5" s="3" t="s">
        <v>2</v>
      </c>
      <c r="B5" s="19">
        <v>2299313</v>
      </c>
      <c r="C5" s="19">
        <v>2632966.33</v>
      </c>
      <c r="D5" s="19">
        <v>2949675.9</v>
      </c>
      <c r="E5" s="19">
        <v>3090407.46</v>
      </c>
      <c r="F5" s="19">
        <v>3369303.0999999992</v>
      </c>
      <c r="G5" s="19">
        <v>3613607.12</v>
      </c>
      <c r="H5" s="19">
        <v>3886303.63</v>
      </c>
      <c r="I5" s="19">
        <v>3744889.95</v>
      </c>
      <c r="J5" s="19">
        <v>4202139.59</v>
      </c>
      <c r="K5" s="19">
        <v>4174925.13</v>
      </c>
      <c r="L5" s="19">
        <v>4613334.25</v>
      </c>
      <c r="M5" s="19">
        <v>4773857.13</v>
      </c>
      <c r="N5" s="19">
        <v>4889999.6900000004</v>
      </c>
      <c r="O5" s="19">
        <v>5174241.97</v>
      </c>
      <c r="P5" s="19">
        <v>4880141.08</v>
      </c>
      <c r="Q5" s="19">
        <v>5098366.99</v>
      </c>
      <c r="R5" s="19">
        <v>5421483.7300000004</v>
      </c>
      <c r="S5" s="19">
        <v>5910277.46</v>
      </c>
      <c r="T5" s="19">
        <v>6130900.1399999997</v>
      </c>
      <c r="U5" s="19">
        <v>6162632.1100000003</v>
      </c>
    </row>
    <row r="6" spans="1:21" x14ac:dyDescent="0.3">
      <c r="A6" s="3" t="s">
        <v>3</v>
      </c>
      <c r="B6" s="19">
        <v>3188925.11</v>
      </c>
      <c r="C6" s="19">
        <v>4701653.82</v>
      </c>
      <c r="D6" s="19">
        <v>7022232.6100000003</v>
      </c>
      <c r="E6" s="19">
        <v>6424509.2400000002</v>
      </c>
      <c r="F6" s="19">
        <v>4271380.3600000003</v>
      </c>
      <c r="G6" s="19">
        <v>4678359.2300000004</v>
      </c>
      <c r="H6" s="19">
        <v>4910818.0199999996</v>
      </c>
      <c r="I6" s="19">
        <v>5925474.0499999998</v>
      </c>
      <c r="J6" s="19">
        <v>7938884.6100000003</v>
      </c>
      <c r="K6" s="19">
        <v>6896793.0199999996</v>
      </c>
      <c r="L6" s="19">
        <v>6114202.2699999996</v>
      </c>
      <c r="M6" s="19">
        <v>6739596.0700000003</v>
      </c>
      <c r="N6" s="19">
        <v>5783515.4199999999</v>
      </c>
      <c r="O6" s="19">
        <v>5948844.5199999996</v>
      </c>
      <c r="P6" s="19">
        <v>6095751.0499999998</v>
      </c>
      <c r="Q6" s="19">
        <v>6095323.8099999996</v>
      </c>
      <c r="R6" s="19">
        <v>6364826.5</v>
      </c>
      <c r="S6" s="19">
        <v>6199262.2800000003</v>
      </c>
      <c r="T6" s="19">
        <v>6202004.1500000004</v>
      </c>
      <c r="U6" s="19">
        <v>6179454.5800000001</v>
      </c>
    </row>
    <row r="7" spans="1:21" x14ac:dyDescent="0.3">
      <c r="A7" s="3" t="s">
        <v>4</v>
      </c>
      <c r="B7" s="19">
        <v>1414560.32</v>
      </c>
      <c r="C7" s="19">
        <v>2456944.5299999998</v>
      </c>
      <c r="D7" s="19">
        <v>4139973.68</v>
      </c>
      <c r="E7" s="19">
        <v>3771676.74</v>
      </c>
      <c r="F7" s="19">
        <v>3092066.65</v>
      </c>
      <c r="G7" s="19">
        <v>3672921.17</v>
      </c>
      <c r="H7" s="19">
        <v>3982917.06</v>
      </c>
      <c r="I7" s="19">
        <v>4493050.5999999996</v>
      </c>
      <c r="J7" s="19">
        <v>4417754.6900000004</v>
      </c>
      <c r="K7" s="19">
        <v>4746233.67</v>
      </c>
      <c r="L7" s="19">
        <v>4570044.8499999996</v>
      </c>
      <c r="M7" s="19">
        <v>4157682.9</v>
      </c>
      <c r="N7" s="19">
        <v>3980918.08</v>
      </c>
      <c r="O7" s="19">
        <v>3807400.61</v>
      </c>
      <c r="P7" s="19">
        <v>3684144.81</v>
      </c>
      <c r="Q7" s="19">
        <v>3626559.58</v>
      </c>
      <c r="R7" s="19">
        <v>3882931.06</v>
      </c>
      <c r="S7" s="19">
        <v>4124995.39</v>
      </c>
      <c r="T7" s="19">
        <v>4057045.99</v>
      </c>
      <c r="U7" s="19">
        <v>3893583.3</v>
      </c>
    </row>
    <row r="8" spans="1:21" x14ac:dyDescent="0.3">
      <c r="A8" s="3" t="s">
        <v>5</v>
      </c>
      <c r="B8" s="19">
        <v>1985902.57</v>
      </c>
      <c r="C8" s="19">
        <v>2301969.23</v>
      </c>
      <c r="D8" s="19">
        <v>3000681.94</v>
      </c>
      <c r="E8" s="19">
        <v>3581603.79</v>
      </c>
      <c r="F8" s="19">
        <v>3246555.31</v>
      </c>
      <c r="G8" s="19">
        <v>2865519.31</v>
      </c>
      <c r="H8" s="19">
        <v>3266849.61</v>
      </c>
      <c r="I8" s="19">
        <v>3010146.6</v>
      </c>
      <c r="J8" s="19">
        <v>3572481.36</v>
      </c>
      <c r="K8" s="19">
        <v>4024644.96</v>
      </c>
      <c r="L8" s="19">
        <v>4176319.33</v>
      </c>
      <c r="M8" s="19">
        <v>3990388.57</v>
      </c>
      <c r="N8" s="19">
        <v>4226828.8</v>
      </c>
      <c r="O8" s="19">
        <v>3807428.31</v>
      </c>
      <c r="P8" s="19">
        <v>4028138.54</v>
      </c>
      <c r="Q8" s="19">
        <v>4038300.91</v>
      </c>
      <c r="R8" s="19">
        <v>4580215.26</v>
      </c>
      <c r="S8" s="19">
        <v>4706435.58</v>
      </c>
      <c r="T8" s="19">
        <v>5183740.51</v>
      </c>
      <c r="U8" s="19">
        <v>5398458.6100000003</v>
      </c>
    </row>
    <row r="9" spans="1:21" x14ac:dyDescent="0.3">
      <c r="A9" s="3" t="s">
        <v>6</v>
      </c>
      <c r="B9" s="19">
        <v>2420649.534</v>
      </c>
      <c r="C9" s="19">
        <v>3733008.24</v>
      </c>
      <c r="D9" s="19">
        <v>5052151.6900000004</v>
      </c>
      <c r="E9" s="19">
        <v>5207931.5599999996</v>
      </c>
      <c r="F9" s="19">
        <v>5230700.68</v>
      </c>
      <c r="G9" s="19">
        <v>5225981.55</v>
      </c>
      <c r="H9" s="19">
        <v>6797678.8099999996</v>
      </c>
      <c r="I9" s="19">
        <v>7835198.4699999997</v>
      </c>
      <c r="J9" s="19">
        <v>8240632.9900000002</v>
      </c>
      <c r="K9" s="19">
        <v>7727586.3899999997</v>
      </c>
      <c r="L9" s="19">
        <v>8843549.1899999995</v>
      </c>
      <c r="M9" s="19">
        <v>9440724.0800000001</v>
      </c>
      <c r="N9" s="19">
        <v>8936396.4000000004</v>
      </c>
      <c r="O9" s="19">
        <v>9707592.2400000002</v>
      </c>
      <c r="P9" s="19">
        <v>10118167.92</v>
      </c>
      <c r="Q9" s="19">
        <v>9737423.5299999993</v>
      </c>
      <c r="R9" s="19">
        <v>11266897.5</v>
      </c>
      <c r="S9" s="19">
        <v>10759409.09</v>
      </c>
      <c r="T9" s="19">
        <v>9890074.8699999992</v>
      </c>
      <c r="U9" s="19">
        <v>10148206.58</v>
      </c>
    </row>
    <row r="10" spans="1:21" s="28" customFormat="1" x14ac:dyDescent="0.3">
      <c r="A10" s="3" t="s">
        <v>7</v>
      </c>
      <c r="B10" s="46">
        <f t="shared" ref="B10:U10" si="0">SUM(B4:B9)</f>
        <v>23879324.604000002</v>
      </c>
      <c r="C10" s="46">
        <f t="shared" si="0"/>
        <v>37619621.299999997</v>
      </c>
      <c r="D10" s="46">
        <f t="shared" si="0"/>
        <v>45368896.889999993</v>
      </c>
      <c r="E10" s="46">
        <f t="shared" si="0"/>
        <v>45509683.820000008</v>
      </c>
      <c r="F10" s="46">
        <f t="shared" si="0"/>
        <v>34682433.919999994</v>
      </c>
      <c r="G10" s="46">
        <f t="shared" si="0"/>
        <v>34343535.850000001</v>
      </c>
      <c r="H10" s="46">
        <f t="shared" si="0"/>
        <v>36398374.369999997</v>
      </c>
      <c r="I10" s="46">
        <f t="shared" si="0"/>
        <v>39797768.770000003</v>
      </c>
      <c r="J10" s="46">
        <f t="shared" si="0"/>
        <v>46871705.670000002</v>
      </c>
      <c r="K10" s="46">
        <f t="shared" si="0"/>
        <v>46908123.240000002</v>
      </c>
      <c r="L10" s="46">
        <f t="shared" si="0"/>
        <v>45136111.439999998</v>
      </c>
      <c r="M10" s="46">
        <f t="shared" si="0"/>
        <v>45009456.289999992</v>
      </c>
      <c r="N10" s="46">
        <f t="shared" si="0"/>
        <v>43804359.309999995</v>
      </c>
      <c r="O10" s="46">
        <f t="shared" si="0"/>
        <v>43742159.609999999</v>
      </c>
      <c r="P10" s="46">
        <f t="shared" si="0"/>
        <v>44349756.710000001</v>
      </c>
      <c r="Q10" s="46">
        <f t="shared" si="0"/>
        <v>46383287.469999999</v>
      </c>
      <c r="R10" s="46">
        <f t="shared" si="0"/>
        <v>50867551.539999999</v>
      </c>
      <c r="S10" s="46">
        <f t="shared" si="0"/>
        <v>51132868.689999998</v>
      </c>
      <c r="T10" s="46">
        <f t="shared" si="0"/>
        <v>51409737.25</v>
      </c>
      <c r="U10" s="46">
        <f t="shared" si="0"/>
        <v>51172306.749999993</v>
      </c>
    </row>
    <row r="14" spans="1:21" x14ac:dyDescent="0.3">
      <c r="B14" s="55" t="s">
        <v>61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x14ac:dyDescent="0.3">
      <c r="A15" s="5"/>
      <c r="B15" s="2">
        <v>2002</v>
      </c>
      <c r="C15" s="2">
        <v>2003</v>
      </c>
      <c r="D15" s="2">
        <v>2004</v>
      </c>
      <c r="E15" s="2">
        <v>2005</v>
      </c>
      <c r="F15" s="2">
        <v>2006</v>
      </c>
      <c r="G15" s="2">
        <v>2007</v>
      </c>
      <c r="H15" s="2">
        <v>2008</v>
      </c>
      <c r="I15" s="2">
        <v>2009</v>
      </c>
      <c r="J15" s="2">
        <v>2010</v>
      </c>
      <c r="K15" s="2">
        <v>2011</v>
      </c>
      <c r="L15" s="2">
        <v>2012</v>
      </c>
      <c r="M15" s="2">
        <v>2013</v>
      </c>
      <c r="N15" s="2">
        <v>2014</v>
      </c>
      <c r="O15" s="2">
        <v>2015</v>
      </c>
      <c r="P15" s="2">
        <v>2016</v>
      </c>
      <c r="Q15" s="2">
        <v>2017</v>
      </c>
      <c r="R15" s="2">
        <v>2018</v>
      </c>
      <c r="S15" s="2">
        <v>2019</v>
      </c>
      <c r="T15" s="2">
        <v>2020</v>
      </c>
      <c r="U15" s="2">
        <v>2021</v>
      </c>
    </row>
    <row r="16" spans="1:21" x14ac:dyDescent="0.3">
      <c r="A16" s="4" t="s">
        <v>1</v>
      </c>
      <c r="B16" s="23">
        <f>B4/Population!C4</f>
        <v>59.543141961185562</v>
      </c>
      <c r="C16" s="23">
        <f>C4/Population!D4</f>
        <v>101.2021767699752</v>
      </c>
      <c r="D16" s="23">
        <f>D4/Population!E4</f>
        <v>106.73299971481666</v>
      </c>
      <c r="E16" s="23">
        <f>E4/Population!F4</f>
        <v>106.23511904869845</v>
      </c>
      <c r="F16" s="23">
        <f>F4/Population!G4</f>
        <v>69.603130164871004</v>
      </c>
      <c r="G16" s="23">
        <f>G4/Population!H4</f>
        <v>63.780484676681326</v>
      </c>
      <c r="H16" s="23">
        <f>H4/Population!I4</f>
        <v>59.279863366587797</v>
      </c>
      <c r="I16" s="23">
        <f>I4/Population!J4</f>
        <v>63.285003145205806</v>
      </c>
      <c r="J16" s="23">
        <f>J4/Population!K4</f>
        <v>77.777362900242167</v>
      </c>
      <c r="K16" s="23">
        <f>K4/Population!L4</f>
        <v>78.797858580672496</v>
      </c>
      <c r="L16" s="23">
        <f>L4/Population!M4</f>
        <v>67.295642440441426</v>
      </c>
      <c r="M16" s="23">
        <f>M4/Population!N4</f>
        <v>62.926071790246525</v>
      </c>
      <c r="N16" s="19">
        <f>N4/Population!O4</f>
        <v>63.004508254545023</v>
      </c>
      <c r="O16" s="19">
        <f>O4/Population!P4</f>
        <v>58.768179708630441</v>
      </c>
      <c r="P16" s="19">
        <f>P4/Population!Q4</f>
        <v>58.855832263634404</v>
      </c>
      <c r="Q16" s="19">
        <f>Q4/Population!R4</f>
        <v>67.686671245752294</v>
      </c>
      <c r="R16" s="19">
        <f>R4/Population!S4</f>
        <v>72.80634143496745</v>
      </c>
      <c r="S16" s="19">
        <f>S4/Population!T4</f>
        <v>72.346776606279931</v>
      </c>
      <c r="T16" s="19">
        <f>T4/Population!U4</f>
        <v>73.133157057216707</v>
      </c>
      <c r="U16" s="19">
        <f>U4/Population!V4</f>
        <v>70.662131638022771</v>
      </c>
    </row>
    <row r="17" spans="1:21" x14ac:dyDescent="0.3">
      <c r="A17" s="3" t="s">
        <v>2</v>
      </c>
      <c r="B17" s="23">
        <f>B5/Population!C5</f>
        <v>13.397308084486525</v>
      </c>
      <c r="C17" s="23">
        <f>C5/Population!D5</f>
        <v>15.089324037778237</v>
      </c>
      <c r="D17" s="23">
        <f>D5/Population!E5</f>
        <v>16.620233272291873</v>
      </c>
      <c r="E17" s="23">
        <f>E5/Population!F5</f>
        <v>17.25828992338106</v>
      </c>
      <c r="F17" s="23">
        <f>F5/Population!G5</f>
        <v>18.506248386547508</v>
      </c>
      <c r="G17" s="23">
        <f>G5/Population!H5</f>
        <v>19.47374810711187</v>
      </c>
      <c r="H17" s="23">
        <f>H5/Population!I5</f>
        <v>20.452722588861874</v>
      </c>
      <c r="I17" s="23">
        <f>I5/Population!J5</f>
        <v>19.245917895375193</v>
      </c>
      <c r="J17" s="23">
        <f>J5/Population!K5</f>
        <v>21.05438580053611</v>
      </c>
      <c r="K17" s="23">
        <f>K5/Population!L5</f>
        <v>20.289279924187198</v>
      </c>
      <c r="L17" s="23">
        <f>L5/Population!M5</f>
        <v>22.002519399255032</v>
      </c>
      <c r="M17" s="23">
        <f>M5/Population!N5</f>
        <v>22.500893793922597</v>
      </c>
      <c r="N17" s="19">
        <f>N5/Population!O5</f>
        <v>22.857515355203009</v>
      </c>
      <c r="O17" s="19">
        <f>O5/Population!P5</f>
        <v>23.975025113753254</v>
      </c>
      <c r="P17" s="19">
        <f>P5/Population!Q5</f>
        <v>22.371293509303531</v>
      </c>
      <c r="Q17" s="19">
        <f>Q5/Population!R5</f>
        <v>23.230571153881204</v>
      </c>
      <c r="R17" s="19">
        <f>R5/Population!S5</f>
        <v>24.567729602356408</v>
      </c>
      <c r="S17" s="19">
        <f>S5/Population!T5</f>
        <v>26.614599336242339</v>
      </c>
      <c r="T17" s="19">
        <f>T5/Population!U5</f>
        <v>27.443353864334249</v>
      </c>
      <c r="U17" s="19">
        <f>U5/Population!V5</f>
        <v>27.57712304614958</v>
      </c>
    </row>
    <row r="18" spans="1:21" x14ac:dyDescent="0.3">
      <c r="A18" s="3" t="s">
        <v>3</v>
      </c>
      <c r="B18" s="23">
        <f>B6/Population!C6</f>
        <v>17.752940020486783</v>
      </c>
      <c r="C18" s="23">
        <f>C6/Population!D6</f>
        <v>25.767145949678575</v>
      </c>
      <c r="D18" s="23">
        <f>D6/Population!E6</f>
        <v>38.148136170536404</v>
      </c>
      <c r="E18" s="23">
        <f>E6/Population!F6</f>
        <v>34.70906578208065</v>
      </c>
      <c r="F18" s="23">
        <f>F6/Population!G6</f>
        <v>22.72071257214288</v>
      </c>
      <c r="G18" s="23">
        <f>G6/Population!H6</f>
        <v>24.538736703522652</v>
      </c>
      <c r="H18" s="23">
        <f>H6/Population!I6</f>
        <v>25.414892509289636</v>
      </c>
      <c r="I18" s="23">
        <f>I6/Population!J6</f>
        <v>30.102997612273928</v>
      </c>
      <c r="J18" s="23">
        <f>J6/Population!K6</f>
        <v>39.32360148796846</v>
      </c>
      <c r="K18" s="23">
        <f>K6/Population!L6</f>
        <v>33.127557267675044</v>
      </c>
      <c r="L18" s="23">
        <f>L6/Population!M6</f>
        <v>28.559961650387933</v>
      </c>
      <c r="M18" s="23">
        <f>M6/Population!N6</f>
        <v>30.935019117518809</v>
      </c>
      <c r="N18" s="19">
        <f>N6/Population!O6</f>
        <v>26.269362651138707</v>
      </c>
      <c r="O18" s="19">
        <f>O6/Population!P6</f>
        <v>26.818825152378547</v>
      </c>
      <c r="P18" s="19">
        <f>P6/Population!Q6</f>
        <v>27.251618577993955</v>
      </c>
      <c r="Q18" s="19">
        <f>Q6/Population!R6</f>
        <v>27.155743212538646</v>
      </c>
      <c r="R18" s="19">
        <f>R6/Population!S6</f>
        <v>28.364765677920783</v>
      </c>
      <c r="S18" s="19">
        <f>S6/Population!T6</f>
        <v>27.39763238608742</v>
      </c>
      <c r="T18" s="19">
        <f>T6/Population!U6</f>
        <v>27.304042994373663</v>
      </c>
      <c r="U18" s="19">
        <f>U6/Population!V6</f>
        <v>27.173665514542272</v>
      </c>
    </row>
    <row r="19" spans="1:21" x14ac:dyDescent="0.3">
      <c r="A19" s="3" t="s">
        <v>4</v>
      </c>
      <c r="B19" s="23">
        <f>B7/Population!C7</f>
        <v>10.999349320394389</v>
      </c>
      <c r="C19" s="23">
        <f>C7/Population!D7</f>
        <v>19.068993985020761</v>
      </c>
      <c r="D19" s="23">
        <f>D7/Population!E7</f>
        <v>32.215688361814053</v>
      </c>
      <c r="E19" s="23">
        <f>E7/Population!F7</f>
        <v>29.339012407140913</v>
      </c>
      <c r="F19" s="23">
        <f>F7/Population!G7</f>
        <v>23.865536577082786</v>
      </c>
      <c r="G19" s="23">
        <f>G7/Population!H7</f>
        <v>28.171326220681404</v>
      </c>
      <c r="H19" s="23">
        <f>H7/Population!I7</f>
        <v>30.415091483902501</v>
      </c>
      <c r="I19" s="23">
        <f>I7/Population!J7</f>
        <v>34.049095924460808</v>
      </c>
      <c r="J19" s="23">
        <f>J7/Population!K7</f>
        <v>33.301331901100561</v>
      </c>
      <c r="K19" s="23">
        <f>K7/Population!L7</f>
        <v>35.434198141028034</v>
      </c>
      <c r="L19" s="23">
        <f>L7/Population!M7</f>
        <v>33.63393719273455</v>
      </c>
      <c r="M19" s="23">
        <f>M7/Population!N7</f>
        <v>30.280857804579618</v>
      </c>
      <c r="N19" s="19">
        <f>N7/Population!O7</f>
        <v>28.835322221980778</v>
      </c>
      <c r="O19" s="19">
        <f>O7/Population!P7</f>
        <v>27.476568424395065</v>
      </c>
      <c r="P19" s="19">
        <f>P7/Population!Q7</f>
        <v>26.367301322607428</v>
      </c>
      <c r="Q19" s="19">
        <f>Q7/Population!R7</f>
        <v>25.813465488892529</v>
      </c>
      <c r="R19" s="19">
        <f>R7/Population!S7</f>
        <v>27.533245832358343</v>
      </c>
      <c r="S19" s="19">
        <f>S7/Population!T7</f>
        <v>29.004123090120306</v>
      </c>
      <c r="T19" s="19">
        <f>T7/Population!U7</f>
        <v>28.229605541484595</v>
      </c>
      <c r="U19" s="19">
        <f>U7/Population!V7</f>
        <v>26.904623474619605</v>
      </c>
    </row>
    <row r="20" spans="1:21" x14ac:dyDescent="0.3">
      <c r="A20" s="3" t="s">
        <v>5</v>
      </c>
      <c r="B20" s="23">
        <f>B8/Population!C8</f>
        <v>15.906945172013296</v>
      </c>
      <c r="C20" s="23">
        <f>C8/Population!D8</f>
        <v>18.271917306959615</v>
      </c>
      <c r="D20" s="23">
        <f>D8/Population!E8</f>
        <v>23.736567681306163</v>
      </c>
      <c r="E20" s="23">
        <f>E8/Population!F8</f>
        <v>28.232282243697878</v>
      </c>
      <c r="F20" s="23">
        <f>F8/Population!G8</f>
        <v>25.378782011194147</v>
      </c>
      <c r="G20" s="23">
        <f>G8/Population!H8</f>
        <v>22.177053888600817</v>
      </c>
      <c r="H20" s="23">
        <f>H8/Population!I8</f>
        <v>24.973241472625254</v>
      </c>
      <c r="I20" s="23">
        <f>I8/Population!J8</f>
        <v>22.695477712769165</v>
      </c>
      <c r="J20" s="23">
        <f>J8/Population!K8</f>
        <v>26.624941197513749</v>
      </c>
      <c r="K20" s="23">
        <f>K8/Population!L8</f>
        <v>29.535210250539386</v>
      </c>
      <c r="L20" s="23">
        <f>L8/Population!M8</f>
        <v>30.393125172840406</v>
      </c>
      <c r="M20" s="23">
        <f>M8/Population!N8</f>
        <v>28.634699651967995</v>
      </c>
      <c r="N20" s="19">
        <f>N8/Population!O8</f>
        <v>30.0657874895082</v>
      </c>
      <c r="O20" s="19">
        <f>O8/Population!P8</f>
        <v>26.837066581143567</v>
      </c>
      <c r="P20" s="19">
        <f>P8/Population!Q8</f>
        <v>28.228416235686556</v>
      </c>
      <c r="Q20" s="19">
        <f>Q8/Population!R8</f>
        <v>28.073584502978861</v>
      </c>
      <c r="R20" s="19">
        <f>R8/Population!S8</f>
        <v>31.442621697135284</v>
      </c>
      <c r="S20" s="19">
        <f>S8/Population!T8</f>
        <v>32.049053666641697</v>
      </c>
      <c r="T20" s="19">
        <f>T8/Population!U8</f>
        <v>34.953477384291723</v>
      </c>
      <c r="U20" s="19">
        <f>U8/Population!V8</f>
        <v>36.39320338148945</v>
      </c>
    </row>
    <row r="21" spans="1:21" x14ac:dyDescent="0.3">
      <c r="A21" s="3" t="s">
        <v>6</v>
      </c>
      <c r="B21" s="23">
        <f>B9/Population!C9</f>
        <v>14.889432778717515</v>
      </c>
      <c r="C21" s="23">
        <f>C9/Population!D9</f>
        <v>22.63650235581617</v>
      </c>
      <c r="D21" s="23">
        <f>D9/Population!E9</f>
        <v>30.431348950113847</v>
      </c>
      <c r="E21" s="23">
        <f>E9/Population!F9</f>
        <v>31.262720516730095</v>
      </c>
      <c r="F21" s="23">
        <f>F9/Population!G9</f>
        <v>30.95730287337614</v>
      </c>
      <c r="G21" s="23">
        <f>G9/Population!H9</f>
        <v>30.488906747721781</v>
      </c>
      <c r="H21" s="23">
        <f>H9/Population!I9</f>
        <v>38.878536352405568</v>
      </c>
      <c r="I21" s="23">
        <f>I9/Population!J9</f>
        <v>43.813179240851746</v>
      </c>
      <c r="J21" s="23">
        <f>J9/Population!K9</f>
        <v>44.939184012913572</v>
      </c>
      <c r="K21" s="23">
        <f>K9/Population!L9</f>
        <v>40.777528890905828</v>
      </c>
      <c r="L21" s="23">
        <f>L9/Population!M9</f>
        <v>46.086555787169729</v>
      </c>
      <c r="M21" s="23">
        <f>M9/Population!N9</f>
        <v>48.374773670564366</v>
      </c>
      <c r="N21" s="19">
        <f>N9/Population!O9</f>
        <v>45.36057622025502</v>
      </c>
      <c r="O21" s="19">
        <f>O9/Population!P9</f>
        <v>49.324690005589147</v>
      </c>
      <c r="P21" s="19">
        <f>P9/Population!Q9</f>
        <v>50.705433880570091</v>
      </c>
      <c r="Q21" s="19">
        <f>Q9/Population!R9</f>
        <v>48.553353162038583</v>
      </c>
      <c r="R21" s="19">
        <f>R9/Population!S9</f>
        <v>56.006012238222823</v>
      </c>
      <c r="S21" s="19">
        <f>S9/Population!T9</f>
        <v>53.125276330797071</v>
      </c>
      <c r="T21" s="19">
        <f>T9/Population!U9</f>
        <v>48.731103265796833</v>
      </c>
      <c r="U21" s="19">
        <f>U9/Population!V9</f>
        <v>50.32933890773473</v>
      </c>
    </row>
    <row r="22" spans="1:21" s="28" customFormat="1" x14ac:dyDescent="0.3">
      <c r="A22" s="3" t="s">
        <v>7</v>
      </c>
      <c r="B22" s="46">
        <f t="shared" ref="B22:N22" si="1">SUM(B16:B21)</f>
        <v>132.48911733728409</v>
      </c>
      <c r="C22" s="46">
        <f t="shared" si="1"/>
        <v>202.03606040522854</v>
      </c>
      <c r="D22" s="46">
        <f t="shared" si="1"/>
        <v>247.884974150879</v>
      </c>
      <c r="E22" s="46">
        <f t="shared" si="1"/>
        <v>247.03648992172904</v>
      </c>
      <c r="F22" s="46">
        <f t="shared" si="1"/>
        <v>191.03171258521448</v>
      </c>
      <c r="G22" s="46">
        <f t="shared" si="1"/>
        <v>188.63025634431986</v>
      </c>
      <c r="H22" s="46">
        <f t="shared" si="1"/>
        <v>199.41434777367266</v>
      </c>
      <c r="I22" s="46">
        <f t="shared" si="1"/>
        <v>213.19167153093665</v>
      </c>
      <c r="J22" s="46">
        <f t="shared" si="1"/>
        <v>243.02080730027461</v>
      </c>
      <c r="K22" s="46">
        <f t="shared" si="1"/>
        <v>237.96163305500801</v>
      </c>
      <c r="L22" s="46">
        <f t="shared" si="1"/>
        <v>227.97174164282904</v>
      </c>
      <c r="M22" s="46">
        <f t="shared" si="1"/>
        <v>223.65231582879991</v>
      </c>
      <c r="N22" s="46">
        <f t="shared" si="1"/>
        <v>216.39307219263074</v>
      </c>
      <c r="O22" s="46">
        <f t="shared" ref="O22:P22" si="2">SUM(O16:O21)</f>
        <v>213.20035498589004</v>
      </c>
      <c r="P22" s="46">
        <f t="shared" si="2"/>
        <v>213.77989578979597</v>
      </c>
      <c r="Q22" s="46">
        <f t="shared" ref="Q22:S22" si="3">SUM(Q16:Q21)</f>
        <v>220.5133887660821</v>
      </c>
      <c r="R22" s="46">
        <f t="shared" si="3"/>
        <v>240.72071648296111</v>
      </c>
      <c r="S22" s="46">
        <f t="shared" si="3"/>
        <v>240.53746141616878</v>
      </c>
      <c r="T22" s="46">
        <f t="shared" ref="T22:U22" si="4">SUM(T16:T21)</f>
        <v>239.79474010749774</v>
      </c>
      <c r="U22" s="46">
        <f t="shared" si="4"/>
        <v>239.04008596255841</v>
      </c>
    </row>
    <row r="26" spans="1:21" x14ac:dyDescent="0.3">
      <c r="B26" s="55" t="s">
        <v>70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x14ac:dyDescent="0.3">
      <c r="B27" s="2">
        <v>2002</v>
      </c>
      <c r="C27" s="2">
        <v>2003</v>
      </c>
      <c r="D27" s="2">
        <v>2004</v>
      </c>
      <c r="E27" s="2">
        <v>2005</v>
      </c>
      <c r="F27" s="2">
        <v>2006</v>
      </c>
      <c r="G27" s="2">
        <v>2007</v>
      </c>
      <c r="H27" s="2">
        <v>2008</v>
      </c>
      <c r="I27" s="2">
        <v>2009</v>
      </c>
      <c r="J27" s="2">
        <v>2010</v>
      </c>
      <c r="K27" s="2">
        <v>2011</v>
      </c>
      <c r="L27" s="2">
        <v>2012</v>
      </c>
      <c r="M27" s="2">
        <v>2013</v>
      </c>
      <c r="N27" s="2">
        <v>2014</v>
      </c>
      <c r="O27" s="2">
        <v>2015</v>
      </c>
      <c r="P27" s="2">
        <v>2016</v>
      </c>
      <c r="Q27" s="2">
        <v>2017</v>
      </c>
      <c r="R27" s="2">
        <v>2018</v>
      </c>
      <c r="S27" s="2">
        <v>2019</v>
      </c>
      <c r="T27" s="2">
        <v>2020</v>
      </c>
      <c r="U27" s="2">
        <v>2021</v>
      </c>
    </row>
    <row r="28" spans="1:21" x14ac:dyDescent="0.3">
      <c r="B28" s="26">
        <f>B10/Dépenses!B10</f>
        <v>8.4346071878712778E-2</v>
      </c>
      <c r="C28" s="26">
        <f>C10/Dépenses!C10</f>
        <v>0.11122575692474977</v>
      </c>
      <c r="D28" s="26">
        <f>D10/Dépenses!D10</f>
        <v>0.12904407330021417</v>
      </c>
      <c r="E28" s="26">
        <f>E10/Dépenses!E10</f>
        <v>0.12833385030553809</v>
      </c>
      <c r="F28" s="26">
        <f>F10/Dépenses!F10</f>
        <v>9.2856005713276013E-2</v>
      </c>
      <c r="G28" s="26">
        <f>G10/Dépenses!G10</f>
        <v>8.8284000575659674E-2</v>
      </c>
      <c r="H28" s="26">
        <f>H10/Dépenses!H10</f>
        <v>8.9076907922167187E-2</v>
      </c>
      <c r="I28" s="26">
        <f>I10/Dépenses!I10</f>
        <v>9.2008927627025033E-2</v>
      </c>
      <c r="J28" s="26">
        <f>J10/Dépenses!J10</f>
        <v>0.10748073067028169</v>
      </c>
      <c r="K28" s="26">
        <f>K10/Dépenses!K10</f>
        <v>0.1040014492535055</v>
      </c>
      <c r="L28" s="26">
        <f>L10/Dépenses!L10</f>
        <v>9.4340870401704344E-2</v>
      </c>
      <c r="M28" s="26">
        <f>M10/Dépenses!M10</f>
        <v>8.9983918627703829E-2</v>
      </c>
      <c r="N28" s="26">
        <f>N10/Dépenses!N10</f>
        <v>8.4805347451418364E-2</v>
      </c>
      <c r="O28" s="26">
        <f>O10/Dépenses!O10</f>
        <v>8.3226634700019578E-2</v>
      </c>
      <c r="P28" s="26">
        <f>P10/Dépenses!P10</f>
        <v>8.1629511026952789E-2</v>
      </c>
      <c r="Q28" s="26">
        <f>Q10/Dépenses!Q10</f>
        <v>8.4463259244792172E-2</v>
      </c>
      <c r="R28" s="26">
        <f>R10/Dépenses!R10</f>
        <v>9.1642056929064214E-2</v>
      </c>
      <c r="S28" s="26">
        <f>S10/Dépenses!S10</f>
        <v>8.8663955354859908E-2</v>
      </c>
      <c r="T28" s="26">
        <f>T10/Dépenses!T10</f>
        <v>8.7219273410267112E-2</v>
      </c>
      <c r="U28" s="26">
        <f>U10/Dépenses!U10</f>
        <v>8.5627089814241886E-2</v>
      </c>
    </row>
  </sheetData>
  <mergeCells count="3">
    <mergeCell ref="B26:U26"/>
    <mergeCell ref="B14:U14"/>
    <mergeCell ref="B2:U2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U28"/>
  <sheetViews>
    <sheetView zoomScale="80" zoomScaleNormal="80" workbookViewId="0">
      <pane xSplit="1" topLeftCell="E1" activePane="topRight" state="frozen"/>
      <selection pane="topRight" activeCell="V1" sqref="V1:W1048576"/>
    </sheetView>
  </sheetViews>
  <sheetFormatPr baseColWidth="10" defaultRowHeight="14.4" x14ac:dyDescent="0.3"/>
  <cols>
    <col min="1" max="1" width="29.5546875" bestFit="1" customWidth="1"/>
    <col min="2" max="17" width="15.6640625" customWidth="1"/>
    <col min="18" max="19" width="12.44140625" bestFit="1" customWidth="1"/>
    <col min="21" max="21" width="12.44140625" bestFit="1" customWidth="1"/>
  </cols>
  <sheetData>
    <row r="2" spans="1:21" x14ac:dyDescent="0.3">
      <c r="B2" s="55" t="s">
        <v>51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">
      <c r="A3" s="5"/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</row>
    <row r="4" spans="1:21" x14ac:dyDescent="0.3">
      <c r="A4" s="4" t="s">
        <v>1</v>
      </c>
      <c r="B4" s="19">
        <v>2184577.1</v>
      </c>
      <c r="C4" s="19">
        <v>3383157.55</v>
      </c>
      <c r="D4" s="19">
        <v>2377183.56</v>
      </c>
      <c r="E4" s="19">
        <v>3254482.76</v>
      </c>
      <c r="F4" s="19">
        <v>1118439.94</v>
      </c>
      <c r="G4" s="19">
        <v>1203285.76</v>
      </c>
      <c r="H4" s="19">
        <v>5343658.6100000003</v>
      </c>
      <c r="I4" s="19">
        <v>3652458.67</v>
      </c>
      <c r="J4" s="19">
        <v>2193617.86</v>
      </c>
      <c r="K4" s="19">
        <v>1099884.19</v>
      </c>
      <c r="L4" s="19">
        <v>1107327.25</v>
      </c>
      <c r="M4" s="19">
        <v>4021780.94</v>
      </c>
      <c r="N4" s="19">
        <v>1238657.6200000001</v>
      </c>
      <c r="O4" s="19">
        <v>1613874.4</v>
      </c>
      <c r="P4" s="19">
        <v>1096009.8</v>
      </c>
      <c r="Q4" s="19">
        <v>157277.71</v>
      </c>
      <c r="R4" s="19">
        <v>621374.19999999995</v>
      </c>
      <c r="S4" s="19">
        <v>151302.62</v>
      </c>
      <c r="T4" s="19">
        <v>229604.3</v>
      </c>
      <c r="U4" s="19">
        <v>142328.79999999999</v>
      </c>
    </row>
    <row r="5" spans="1:21" x14ac:dyDescent="0.3">
      <c r="A5" s="3" t="s">
        <v>2</v>
      </c>
      <c r="B5" s="19">
        <v>0</v>
      </c>
      <c r="C5" s="19">
        <v>185456.16</v>
      </c>
      <c r="D5" s="19">
        <v>79683.7</v>
      </c>
      <c r="E5" s="19">
        <v>390505.54</v>
      </c>
      <c r="F5" s="19">
        <v>314697.87</v>
      </c>
      <c r="G5" s="19">
        <v>314358.5</v>
      </c>
      <c r="H5" s="19">
        <v>533727.23</v>
      </c>
      <c r="I5" s="19">
        <v>290695.76</v>
      </c>
      <c r="J5" s="19">
        <v>261014.97</v>
      </c>
      <c r="K5" s="19">
        <v>405602.94</v>
      </c>
      <c r="L5" s="19">
        <v>307200.06</v>
      </c>
      <c r="M5" s="19">
        <v>795233.5</v>
      </c>
      <c r="N5" s="19">
        <v>868931.4</v>
      </c>
      <c r="O5" s="19">
        <v>532478.34</v>
      </c>
      <c r="P5" s="19">
        <v>311729.78000000003</v>
      </c>
      <c r="Q5" s="19">
        <v>64045</v>
      </c>
      <c r="R5" s="19">
        <v>48731.040000000001</v>
      </c>
      <c r="S5" s="19">
        <v>48674.85</v>
      </c>
      <c r="T5" s="19">
        <v>121467.59</v>
      </c>
      <c r="U5" s="19">
        <v>48129.21</v>
      </c>
    </row>
    <row r="6" spans="1:21" x14ac:dyDescent="0.3">
      <c r="A6" s="3" t="s">
        <v>3</v>
      </c>
      <c r="B6" s="19">
        <v>252420.26</v>
      </c>
      <c r="C6" s="19">
        <v>269611.63</v>
      </c>
      <c r="D6" s="19">
        <v>339749.4</v>
      </c>
      <c r="E6" s="19">
        <v>321670.68</v>
      </c>
      <c r="F6" s="19">
        <v>321855.23</v>
      </c>
      <c r="G6" s="19">
        <v>321670.68</v>
      </c>
      <c r="H6" s="19">
        <v>247419.56</v>
      </c>
      <c r="I6" s="19">
        <v>274512.19</v>
      </c>
      <c r="J6" s="19">
        <v>259330.05</v>
      </c>
      <c r="K6" s="19">
        <v>445454.58</v>
      </c>
      <c r="L6" s="19">
        <v>304094.46000000002</v>
      </c>
      <c r="M6" s="19">
        <v>311875.33</v>
      </c>
      <c r="N6" s="19">
        <v>296651.07</v>
      </c>
      <c r="O6" s="19">
        <v>318240.7</v>
      </c>
      <c r="P6" s="19">
        <v>69489.63</v>
      </c>
      <c r="Q6" s="19">
        <v>973195.73</v>
      </c>
      <c r="R6" s="19">
        <v>185149.69</v>
      </c>
      <c r="S6" s="19">
        <v>841204.45</v>
      </c>
      <c r="T6" s="19">
        <v>163740.23000000001</v>
      </c>
      <c r="U6" s="19">
        <v>350505.37</v>
      </c>
    </row>
    <row r="7" spans="1:21" x14ac:dyDescent="0.3">
      <c r="A7" s="3" t="s">
        <v>4</v>
      </c>
      <c r="B7" s="19">
        <v>143105.57</v>
      </c>
      <c r="C7" s="19">
        <v>137409.35999999999</v>
      </c>
      <c r="D7" s="19">
        <v>164948.54999999999</v>
      </c>
      <c r="E7" s="19">
        <v>164766.22</v>
      </c>
      <c r="F7" s="19">
        <v>243229.09</v>
      </c>
      <c r="G7" s="19">
        <v>192263.93</v>
      </c>
      <c r="H7" s="19">
        <v>261594.78</v>
      </c>
      <c r="I7" s="19">
        <v>190647</v>
      </c>
      <c r="J7" s="19">
        <v>203232.85</v>
      </c>
      <c r="K7" s="19">
        <v>266742.51</v>
      </c>
      <c r="L7" s="19">
        <v>205679.26</v>
      </c>
      <c r="M7" s="19">
        <v>210189.53</v>
      </c>
      <c r="N7" s="19">
        <v>232961.22</v>
      </c>
      <c r="O7" s="19">
        <v>226949.84</v>
      </c>
      <c r="P7" s="19">
        <v>39106.589999999997</v>
      </c>
      <c r="Q7" s="19">
        <v>38752.080000000002</v>
      </c>
      <c r="R7" s="19">
        <v>36488.6</v>
      </c>
      <c r="S7" s="19">
        <v>38111.370000000003</v>
      </c>
      <c r="T7" s="19">
        <v>61384.04</v>
      </c>
      <c r="U7" s="19">
        <v>37857.19</v>
      </c>
    </row>
    <row r="8" spans="1:21" x14ac:dyDescent="0.3">
      <c r="A8" s="3" t="s">
        <v>5</v>
      </c>
      <c r="B8" s="19">
        <v>280724.67</v>
      </c>
      <c r="C8" s="19">
        <v>785013.8</v>
      </c>
      <c r="D8" s="19">
        <v>171360.62</v>
      </c>
      <c r="E8" s="19">
        <v>173429.67</v>
      </c>
      <c r="F8" s="19">
        <v>176253.67</v>
      </c>
      <c r="G8" s="19">
        <v>151472.97</v>
      </c>
      <c r="H8" s="19">
        <v>138749.06</v>
      </c>
      <c r="I8" s="19">
        <v>1782743.04</v>
      </c>
      <c r="J8" s="19">
        <v>207487.22</v>
      </c>
      <c r="K8" s="19">
        <v>374802.1</v>
      </c>
      <c r="L8" s="19">
        <v>293865.82</v>
      </c>
      <c r="M8" s="19">
        <v>216412.7</v>
      </c>
      <c r="N8" s="19">
        <v>213619.19</v>
      </c>
      <c r="O8" s="19">
        <v>331959.71999999997</v>
      </c>
      <c r="P8" s="19">
        <v>25394.75</v>
      </c>
      <c r="Q8" s="19">
        <v>25261.55</v>
      </c>
      <c r="R8" s="19">
        <v>25606.2</v>
      </c>
      <c r="S8" s="19">
        <v>520090.55</v>
      </c>
      <c r="T8" s="19">
        <v>26419.9</v>
      </c>
      <c r="U8" s="19">
        <v>26429.55</v>
      </c>
    </row>
    <row r="9" spans="1:21" x14ac:dyDescent="0.3">
      <c r="A9" s="3" t="s">
        <v>6</v>
      </c>
      <c r="B9" s="19">
        <v>124051.04</v>
      </c>
      <c r="C9" s="19">
        <v>284724.24</v>
      </c>
      <c r="D9" s="19">
        <v>372447.13</v>
      </c>
      <c r="E9" s="19">
        <v>311513.77</v>
      </c>
      <c r="F9" s="19">
        <v>311370.95</v>
      </c>
      <c r="G9" s="19">
        <v>318299.52000000002</v>
      </c>
      <c r="H9" s="19">
        <v>290011.39</v>
      </c>
      <c r="I9" s="19">
        <v>6158564.7699999996</v>
      </c>
      <c r="J9" s="19">
        <v>351692.27</v>
      </c>
      <c r="K9" s="19">
        <v>762955.51</v>
      </c>
      <c r="L9" s="19">
        <v>382930.28</v>
      </c>
      <c r="M9" s="19">
        <v>1129382.69</v>
      </c>
      <c r="N9" s="19">
        <v>465999.7</v>
      </c>
      <c r="O9" s="19">
        <v>437134.06</v>
      </c>
      <c r="P9" s="19">
        <v>184177</v>
      </c>
      <c r="Q9" s="19">
        <v>85645.22</v>
      </c>
      <c r="R9" s="19">
        <v>115442.6</v>
      </c>
      <c r="S9" s="19">
        <v>139904.79</v>
      </c>
      <c r="T9" s="19">
        <v>140033.63</v>
      </c>
      <c r="U9" s="19">
        <v>397587.92</v>
      </c>
    </row>
    <row r="10" spans="1:21" s="28" customFormat="1" x14ac:dyDescent="0.3">
      <c r="A10" s="3" t="s">
        <v>7</v>
      </c>
      <c r="B10" s="46">
        <f t="shared" ref="B10:O10" si="0">SUM(B4:B9)</f>
        <v>2984878.64</v>
      </c>
      <c r="C10" s="46">
        <f t="shared" si="0"/>
        <v>5045372.74</v>
      </c>
      <c r="D10" s="46">
        <f t="shared" si="0"/>
        <v>3505372.96</v>
      </c>
      <c r="E10" s="46">
        <f t="shared" si="0"/>
        <v>4616368.6400000006</v>
      </c>
      <c r="F10" s="46">
        <f t="shared" si="0"/>
        <v>2485846.7500000005</v>
      </c>
      <c r="G10" s="46">
        <f t="shared" si="0"/>
        <v>2501351.36</v>
      </c>
      <c r="H10" s="46">
        <f t="shared" si="0"/>
        <v>6815160.629999999</v>
      </c>
      <c r="I10" s="46">
        <f t="shared" si="0"/>
        <v>12349621.43</v>
      </c>
      <c r="J10" s="46">
        <f t="shared" si="0"/>
        <v>3476375.22</v>
      </c>
      <c r="K10" s="46">
        <f t="shared" si="0"/>
        <v>3355441.83</v>
      </c>
      <c r="L10" s="46">
        <f t="shared" si="0"/>
        <v>2601097.13</v>
      </c>
      <c r="M10" s="46">
        <f t="shared" si="0"/>
        <v>6684874.6899999995</v>
      </c>
      <c r="N10" s="46">
        <f t="shared" si="0"/>
        <v>3316820.2</v>
      </c>
      <c r="O10" s="46">
        <f t="shared" si="0"/>
        <v>3460637.06</v>
      </c>
      <c r="P10" s="46">
        <f>SUM(P4:P9)</f>
        <v>1725907.55</v>
      </c>
      <c r="Q10" s="46">
        <f>SUM(Q4:Q9)</f>
        <v>1344177.29</v>
      </c>
      <c r="R10" s="46">
        <f>SUM(R4:R9)</f>
        <v>1032792.3299999998</v>
      </c>
      <c r="S10" s="46">
        <f>SUM(S4:S9)</f>
        <v>1739288.6300000001</v>
      </c>
      <c r="T10" s="46">
        <f t="shared" ref="T10:U10" si="1">SUM(T4:T9)</f>
        <v>742649.69000000006</v>
      </c>
      <c r="U10" s="46">
        <f t="shared" si="1"/>
        <v>1002838.04</v>
      </c>
    </row>
    <row r="14" spans="1:21" x14ac:dyDescent="0.3">
      <c r="B14" s="57" t="s">
        <v>52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x14ac:dyDescent="0.3">
      <c r="A15" s="5"/>
      <c r="B15" s="2">
        <v>2002</v>
      </c>
      <c r="C15" s="2">
        <v>2003</v>
      </c>
      <c r="D15" s="2">
        <v>2004</v>
      </c>
      <c r="E15" s="2">
        <v>2005</v>
      </c>
      <c r="F15" s="2">
        <v>2006</v>
      </c>
      <c r="G15" s="2">
        <v>2007</v>
      </c>
      <c r="H15" s="2">
        <v>2008</v>
      </c>
      <c r="I15" s="2">
        <v>2009</v>
      </c>
      <c r="J15" s="2">
        <v>2010</v>
      </c>
      <c r="K15" s="2">
        <v>2011</v>
      </c>
      <c r="L15" s="2">
        <v>2012</v>
      </c>
      <c r="M15" s="2">
        <v>2013</v>
      </c>
      <c r="N15" s="2">
        <v>2014</v>
      </c>
      <c r="O15" s="2">
        <v>2015</v>
      </c>
      <c r="P15" s="2">
        <v>2016</v>
      </c>
      <c r="Q15" s="2">
        <v>2017</v>
      </c>
      <c r="R15" s="2">
        <v>2018</v>
      </c>
      <c r="S15" s="2">
        <v>2019</v>
      </c>
      <c r="T15" s="2">
        <v>2020</v>
      </c>
      <c r="U15" s="2">
        <v>2021</v>
      </c>
    </row>
    <row r="16" spans="1:21" x14ac:dyDescent="0.3">
      <c r="A16" s="4" t="s">
        <v>1</v>
      </c>
      <c r="B16" s="23">
        <f>B4/Population!C4</f>
        <v>10.348198307019663</v>
      </c>
      <c r="C16" s="23">
        <f>C4/Population!D4</f>
        <v>15.710625655933352</v>
      </c>
      <c r="D16" s="23">
        <f>D4/Population!E4</f>
        <v>10.934405806700889</v>
      </c>
      <c r="E16" s="23">
        <f>E4/Population!F4</f>
        <v>14.754072227108285</v>
      </c>
      <c r="F16" s="23">
        <f>F4/Population!G4</f>
        <v>5.0313319687802238</v>
      </c>
      <c r="G16" s="23">
        <f>G4/Population!H4</f>
        <v>5.3716915247427517</v>
      </c>
      <c r="H16" s="23">
        <f>H4/Population!I4</f>
        <v>23.371392751081391</v>
      </c>
      <c r="I16" s="23">
        <f>I4/Population!J4</f>
        <v>15.629570369165856</v>
      </c>
      <c r="J16" s="23">
        <f>J4/Population!K4</f>
        <v>9.2224617415579164</v>
      </c>
      <c r="K16" s="23">
        <f>K4/Population!L4</f>
        <v>4.481786505957329</v>
      </c>
      <c r="L16" s="23">
        <f>L4/Population!M4</f>
        <v>4.4306913757092214</v>
      </c>
      <c r="M16" s="23">
        <f>M4/Population!N4</f>
        <v>15.909447055286559</v>
      </c>
      <c r="N16" s="19">
        <f>N4/Population!O4</f>
        <v>4.881620956967593</v>
      </c>
      <c r="O16" s="19">
        <f>O4/Population!P4</f>
        <v>6.2003411605606091</v>
      </c>
      <c r="P16" s="19">
        <f>P4/Population!Q4</f>
        <v>4.1500903090956598</v>
      </c>
      <c r="Q16" s="19">
        <f>Q4/Population!R4</f>
        <v>0.59849426726385047</v>
      </c>
      <c r="R16" s="19">
        <f>R4/Population!S4</f>
        <v>2.3378388953685239</v>
      </c>
      <c r="S16" s="19">
        <f>S4/Population!T4</f>
        <v>0.56329669920551595</v>
      </c>
      <c r="T16" s="19">
        <f>T4/Population!U4</f>
        <v>0.84185858067354757</v>
      </c>
      <c r="U16" s="19">
        <f>U4/Population!V4</f>
        <v>0.51868340111660172</v>
      </c>
    </row>
    <row r="17" spans="1:21" x14ac:dyDescent="0.3">
      <c r="A17" s="3" t="s">
        <v>2</v>
      </c>
      <c r="B17" s="23">
        <f>B5/Population!C5</f>
        <v>0</v>
      </c>
      <c r="C17" s="23">
        <f>C5/Population!D5</f>
        <v>1.0628347431400866</v>
      </c>
      <c r="D17" s="23">
        <f>D5/Population!E5</f>
        <v>0.44898549091421325</v>
      </c>
      <c r="E17" s="23">
        <f>E5/Population!F5</f>
        <v>2.1807667478276409</v>
      </c>
      <c r="F17" s="23">
        <f>F5/Population!G5</f>
        <v>1.7285108451470095</v>
      </c>
      <c r="G17" s="23">
        <f>G5/Population!H5</f>
        <v>1.6940796387210812</v>
      </c>
      <c r="H17" s="23">
        <f>H5/Population!I5</f>
        <v>2.8088837138316123</v>
      </c>
      <c r="I17" s="23">
        <f>I5/Population!J5</f>
        <v>1.4939575806476482</v>
      </c>
      <c r="J17" s="23">
        <f>J5/Population!K5</f>
        <v>1.3077885111606584</v>
      </c>
      <c r="K17" s="23">
        <f>K5/Population!L5</f>
        <v>1.9711471059921271</v>
      </c>
      <c r="L17" s="23">
        <f>L5/Population!M5</f>
        <v>1.4651388590805683</v>
      </c>
      <c r="M17" s="23">
        <f>M5/Population!N5</f>
        <v>3.7482195293241518</v>
      </c>
      <c r="N17" s="19">
        <f>N5/Population!O5</f>
        <v>4.0616797703964771</v>
      </c>
      <c r="O17" s="19">
        <f>O5/Population!P5</f>
        <v>2.467256391959892</v>
      </c>
      <c r="P17" s="19">
        <f>P5/Population!Q5</f>
        <v>1.4290157373832761</v>
      </c>
      <c r="Q17" s="19">
        <f>Q5/Population!R5</f>
        <v>0.29181930850966886</v>
      </c>
      <c r="R17" s="19">
        <f>R5/Population!S5</f>
        <v>0.22082718930553982</v>
      </c>
      <c r="S17" s="19">
        <f>S5/Population!T5</f>
        <v>0.21918795509503802</v>
      </c>
      <c r="T17" s="19">
        <f>T5/Population!U5</f>
        <v>0.54371755848201897</v>
      </c>
      <c r="U17" s="19">
        <f>U5/Population!V5</f>
        <v>0.21537309425468409</v>
      </c>
    </row>
    <row r="18" spans="1:21" x14ac:dyDescent="0.3">
      <c r="A18" s="3" t="s">
        <v>3</v>
      </c>
      <c r="B18" s="23">
        <f>B6/Population!C6</f>
        <v>1.4052389382501616</v>
      </c>
      <c r="C18" s="23">
        <f>C6/Population!D6</f>
        <v>1.4775911808710616</v>
      </c>
      <c r="D18" s="23">
        <f>D6/Population!E6</f>
        <v>1.8456817218787689</v>
      </c>
      <c r="E18" s="23">
        <f>E6/Population!F6</f>
        <v>1.737858624713662</v>
      </c>
      <c r="F18" s="23">
        <f>F6/Population!G6</f>
        <v>1.7120414372722679</v>
      </c>
      <c r="G18" s="23">
        <f>G6/Population!H6</f>
        <v>1.6872137716887312</v>
      </c>
      <c r="H18" s="23">
        <f>H6/Population!I6</f>
        <v>1.2804672249076212</v>
      </c>
      <c r="I18" s="23">
        <f>I6/Population!J6</f>
        <v>1.3945955598455599</v>
      </c>
      <c r="J18" s="23">
        <f>J6/Population!K6</f>
        <v>1.2845370654725934</v>
      </c>
      <c r="K18" s="23">
        <f>K6/Population!L6</f>
        <v>2.1396643434571474</v>
      </c>
      <c r="L18" s="23">
        <f>L6/Population!M6</f>
        <v>1.4204512268606102</v>
      </c>
      <c r="M18" s="23">
        <f>M6/Population!N6</f>
        <v>1.4315204050251764</v>
      </c>
      <c r="N18" s="19">
        <f>N6/Population!O6</f>
        <v>1.3474217621569571</v>
      </c>
      <c r="O18" s="19">
        <f>O6/Population!P6</f>
        <v>1.4347057921881199</v>
      </c>
      <c r="P18" s="19">
        <f>P6/Population!Q6</f>
        <v>0.31065981473864918</v>
      </c>
      <c r="Q18" s="19">
        <f>Q6/Population!R6</f>
        <v>4.3357587165527622</v>
      </c>
      <c r="R18" s="19">
        <f>R6/Population!S6</f>
        <v>0.8251171610396093</v>
      </c>
      <c r="S18" s="19">
        <f>S6/Population!T6</f>
        <v>3.7177020815839481</v>
      </c>
      <c r="T18" s="19">
        <f>T6/Population!U6</f>
        <v>0.72085896295774532</v>
      </c>
      <c r="U18" s="19">
        <f>U6/Population!V6</f>
        <v>1.5413197980704114</v>
      </c>
    </row>
    <row r="19" spans="1:21" x14ac:dyDescent="0.3">
      <c r="A19" s="3" t="s">
        <v>4</v>
      </c>
      <c r="B19" s="23">
        <f>B7/Population!C7</f>
        <v>1.1127614226618145</v>
      </c>
      <c r="C19" s="23">
        <f>C7/Population!D7</f>
        <v>1.0664702549575069</v>
      </c>
      <c r="D19" s="23">
        <f>D7/Population!E7</f>
        <v>1.2835663927537584</v>
      </c>
      <c r="E19" s="23">
        <f>E7/Population!F7</f>
        <v>1.2816788145151881</v>
      </c>
      <c r="F19" s="23">
        <f>F7/Population!G7</f>
        <v>1.8773181179666878</v>
      </c>
      <c r="G19" s="23">
        <f>G7/Population!H7</f>
        <v>1.4746654343524215</v>
      </c>
      <c r="H19" s="23">
        <f>H7/Population!I7</f>
        <v>1.9976386767670598</v>
      </c>
      <c r="I19" s="23">
        <f>I7/Population!J7</f>
        <v>1.4447551493657074</v>
      </c>
      <c r="J19" s="23">
        <f>J7/Population!K7</f>
        <v>1.5319828885873663</v>
      </c>
      <c r="K19" s="23">
        <f>K7/Population!L7</f>
        <v>1.9914331255366009</v>
      </c>
      <c r="L19" s="23">
        <f>L7/Population!M7</f>
        <v>1.5137276634578587</v>
      </c>
      <c r="M19" s="23">
        <f>M7/Population!N7</f>
        <v>1.5308332605022432</v>
      </c>
      <c r="N19" s="19">
        <f>N7/Population!O7</f>
        <v>1.6874278015602251</v>
      </c>
      <c r="O19" s="19">
        <f>O7/Population!P7</f>
        <v>1.6378110544205413</v>
      </c>
      <c r="P19" s="19">
        <f>P7/Population!Q7</f>
        <v>0.27988455812888263</v>
      </c>
      <c r="Q19" s="19">
        <f>Q7/Population!R7</f>
        <v>0.27583318504388182</v>
      </c>
      <c r="R19" s="19">
        <f>R7/Population!S7</f>
        <v>0.25873485219142434</v>
      </c>
      <c r="S19" s="19">
        <f>S7/Population!T7</f>
        <v>0.26797287320437913</v>
      </c>
      <c r="T19" s="19">
        <f>T7/Population!U7</f>
        <v>0.42712043196303823</v>
      </c>
      <c r="U19" s="19">
        <f>U7/Population!V7</f>
        <v>0.2615928219019058</v>
      </c>
    </row>
    <row r="20" spans="1:21" x14ac:dyDescent="0.3">
      <c r="A20" s="3" t="s">
        <v>5</v>
      </c>
      <c r="B20" s="23">
        <f>B8/Population!C8</f>
        <v>2.2485856061516278</v>
      </c>
      <c r="C20" s="23">
        <f>C8/Population!D8</f>
        <v>6.2310594996189996</v>
      </c>
      <c r="D20" s="23">
        <f>D8/Population!E8</f>
        <v>1.3555295215795469</v>
      </c>
      <c r="E20" s="23">
        <f>E8/Population!F8</f>
        <v>1.3670734341252702</v>
      </c>
      <c r="F20" s="23">
        <f>F8/Population!G8</f>
        <v>1.3777998655451675</v>
      </c>
      <c r="G20" s="23">
        <f>G8/Population!H8</f>
        <v>1.1722916005603239</v>
      </c>
      <c r="H20" s="23">
        <f>H8/Population!I8</f>
        <v>1.0606591037656519</v>
      </c>
      <c r="I20" s="23">
        <f>I8/Population!J8</f>
        <v>13.441273900717777</v>
      </c>
      <c r="J20" s="23">
        <f>J8/Population!K8</f>
        <v>1.5463579722458227</v>
      </c>
      <c r="K20" s="23">
        <f>K8/Population!L8</f>
        <v>2.7505181042960092</v>
      </c>
      <c r="L20" s="23">
        <f>L8/Population!M8</f>
        <v>2.1386057783276327</v>
      </c>
      <c r="M20" s="23">
        <f>M8/Population!N8</f>
        <v>1.5529597072225612</v>
      </c>
      <c r="N20" s="19">
        <f>N8/Population!O8</f>
        <v>1.5194912011153316</v>
      </c>
      <c r="O20" s="19">
        <f>O8/Population!P8</f>
        <v>2.3398536709146271</v>
      </c>
      <c r="P20" s="19">
        <f>P8/Population!Q8</f>
        <v>0.17796149911000855</v>
      </c>
      <c r="Q20" s="19">
        <f>Q8/Population!R8</f>
        <v>0.17561402045228611</v>
      </c>
      <c r="R20" s="19">
        <f>R8/Population!S8</f>
        <v>0.17578345426961126</v>
      </c>
      <c r="S20" s="19">
        <f>S8/Population!T8</f>
        <v>3.5416207584558497</v>
      </c>
      <c r="T20" s="19">
        <f>T8/Population!U8</f>
        <v>0.17814691444600281</v>
      </c>
      <c r="U20" s="19">
        <f>U8/Population!V8</f>
        <v>0.17817233731301024</v>
      </c>
    </row>
    <row r="21" spans="1:21" x14ac:dyDescent="0.3">
      <c r="A21" s="3" t="s">
        <v>6</v>
      </c>
      <c r="B21" s="23">
        <f>B9/Population!C9</f>
        <v>0.76303884361064123</v>
      </c>
      <c r="C21" s="23">
        <f>C9/Population!D9</f>
        <v>1.7265327358393314</v>
      </c>
      <c r="D21" s="23">
        <f>D9/Population!E9</f>
        <v>2.2434141478634846</v>
      </c>
      <c r="E21" s="23">
        <f>E9/Population!F9</f>
        <v>1.8699876940439173</v>
      </c>
      <c r="F21" s="23">
        <f>F9/Population!G9</f>
        <v>1.8428133045305242</v>
      </c>
      <c r="G21" s="23">
        <f>G9/Population!H9</f>
        <v>1.8569917039076813</v>
      </c>
      <c r="H21" s="23">
        <f>H9/Population!I9</f>
        <v>1.6586865434330031</v>
      </c>
      <c r="I21" s="23">
        <f>I9/Population!J9</f>
        <v>34.437711203811396</v>
      </c>
      <c r="J21" s="23">
        <f>J9/Population!K9</f>
        <v>1.9179065075011044</v>
      </c>
      <c r="K21" s="23">
        <f>K9/Population!L9</f>
        <v>4.0260229755258408</v>
      </c>
      <c r="L21" s="23">
        <f>L9/Population!M9</f>
        <v>1.9955718380322061</v>
      </c>
      <c r="M21" s="23">
        <f>M9/Population!N9</f>
        <v>5.7870171348343389</v>
      </c>
      <c r="N21" s="19">
        <f>N9/Population!O9</f>
        <v>2.3653846544302768</v>
      </c>
      <c r="O21" s="19">
        <f>O9/Population!P9</f>
        <v>2.2210967938621007</v>
      </c>
      <c r="P21" s="19">
        <f>P9/Population!Q9</f>
        <v>0.92297091426624167</v>
      </c>
      <c r="Q21" s="19">
        <f>Q9/Population!R9</f>
        <v>0.42704957841147639</v>
      </c>
      <c r="R21" s="19">
        <f>R9/Population!S9</f>
        <v>0.57384738508646793</v>
      </c>
      <c r="S21" s="19">
        <f>S9/Population!T9</f>
        <v>0.69078892405532055</v>
      </c>
      <c r="T21" s="19">
        <f>T9/Population!U9</f>
        <v>0.68998398636130709</v>
      </c>
      <c r="U21" s="19">
        <f>U9/Population!V9</f>
        <v>1.9718101926243328</v>
      </c>
    </row>
    <row r="22" spans="1:21" s="28" customFormat="1" x14ac:dyDescent="0.3">
      <c r="A22" s="3" t="s">
        <v>7</v>
      </c>
      <c r="B22" s="46">
        <f t="shared" ref="B22:N22" si="2">SUM(B16:B21)</f>
        <v>15.877823117693907</v>
      </c>
      <c r="C22" s="46">
        <f t="shared" si="2"/>
        <v>27.275114070360342</v>
      </c>
      <c r="D22" s="46">
        <f t="shared" si="2"/>
        <v>18.111583081690661</v>
      </c>
      <c r="E22" s="46">
        <f t="shared" si="2"/>
        <v>23.191437542333965</v>
      </c>
      <c r="F22" s="46">
        <f t="shared" si="2"/>
        <v>13.569815539241882</v>
      </c>
      <c r="G22" s="46">
        <f t="shared" si="2"/>
        <v>13.256933673972991</v>
      </c>
      <c r="H22" s="46">
        <f t="shared" si="2"/>
        <v>32.177728013786343</v>
      </c>
      <c r="I22" s="46">
        <f t="shared" si="2"/>
        <v>67.841863763553945</v>
      </c>
      <c r="J22" s="46">
        <f t="shared" si="2"/>
        <v>16.81103468652546</v>
      </c>
      <c r="K22" s="46">
        <f t="shared" si="2"/>
        <v>17.360572160765052</v>
      </c>
      <c r="L22" s="46">
        <f t="shared" si="2"/>
        <v>12.964186741468097</v>
      </c>
      <c r="M22" s="46">
        <f t="shared" si="2"/>
        <v>29.959997092195035</v>
      </c>
      <c r="N22" s="46">
        <f t="shared" si="2"/>
        <v>15.863026146626861</v>
      </c>
      <c r="O22" s="46">
        <f t="shared" ref="O22:P22" si="3">SUM(O16:O21)</f>
        <v>16.301064863905893</v>
      </c>
      <c r="P22" s="46">
        <f t="shared" si="3"/>
        <v>7.2705828327227175</v>
      </c>
      <c r="Q22" s="46">
        <f t="shared" ref="Q22:S22" si="4">SUM(Q16:Q21)</f>
        <v>6.1045690762339264</v>
      </c>
      <c r="R22" s="46">
        <f t="shared" si="4"/>
        <v>4.3921489372611768</v>
      </c>
      <c r="S22" s="46">
        <f t="shared" si="4"/>
        <v>9.0005692916000513</v>
      </c>
      <c r="T22" s="46">
        <f t="shared" ref="T22:U22" si="5">SUM(T16:T21)</f>
        <v>3.40168643488366</v>
      </c>
      <c r="U22" s="46">
        <f t="shared" si="5"/>
        <v>4.6869516452809465</v>
      </c>
    </row>
    <row r="26" spans="1:21" x14ac:dyDescent="0.3">
      <c r="B26" s="55" t="s">
        <v>71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x14ac:dyDescent="0.3">
      <c r="B27" s="2">
        <v>2002</v>
      </c>
      <c r="C27" s="2">
        <v>2003</v>
      </c>
      <c r="D27" s="2">
        <v>2004</v>
      </c>
      <c r="E27" s="2">
        <v>2005</v>
      </c>
      <c r="F27" s="2">
        <v>2006</v>
      </c>
      <c r="G27" s="2">
        <v>2007</v>
      </c>
      <c r="H27" s="2">
        <v>2008</v>
      </c>
      <c r="I27" s="2">
        <v>2009</v>
      </c>
      <c r="J27" s="2">
        <v>2010</v>
      </c>
      <c r="K27" s="2">
        <v>2011</v>
      </c>
      <c r="L27" s="2">
        <v>2012</v>
      </c>
      <c r="M27" s="2">
        <v>2013</v>
      </c>
      <c r="N27" s="2">
        <v>2014</v>
      </c>
      <c r="O27" s="2">
        <v>2015</v>
      </c>
      <c r="P27" s="2">
        <v>2016</v>
      </c>
      <c r="Q27" s="2">
        <v>2017</v>
      </c>
      <c r="R27" s="2">
        <v>2018</v>
      </c>
      <c r="S27" s="2">
        <v>2019</v>
      </c>
      <c r="T27" s="2">
        <v>2020</v>
      </c>
      <c r="U27" s="2">
        <v>2021</v>
      </c>
    </row>
    <row r="28" spans="1:21" x14ac:dyDescent="0.3">
      <c r="B28" s="26">
        <f>B10/Dépenses!B10</f>
        <v>1.05431285220061E-2</v>
      </c>
      <c r="C28" s="26">
        <f>C10/Dépenses!C10</f>
        <v>1.4917093330070253E-2</v>
      </c>
      <c r="D28" s="26">
        <f>D10/Dépenses!D10</f>
        <v>9.9704342887502097E-3</v>
      </c>
      <c r="E28" s="26">
        <f>E10/Dépenses!E10</f>
        <v>1.3017808788655752E-2</v>
      </c>
      <c r="F28" s="26">
        <f>F10/Dépenses!F10</f>
        <v>6.6554094949841597E-3</v>
      </c>
      <c r="G28" s="26">
        <f>G10/Dépenses!G10</f>
        <v>6.4300107557552812E-3</v>
      </c>
      <c r="H28" s="26">
        <f>H10/Dépenses!H10</f>
        <v>1.6678586514392423E-2</v>
      </c>
      <c r="I28" s="26">
        <f>I10/Dépenses!I10</f>
        <v>2.8551234390571268E-2</v>
      </c>
      <c r="J28" s="26">
        <f>J10/Dépenses!J10</f>
        <v>7.9716183439172295E-3</v>
      </c>
      <c r="K28" s="26">
        <f>K10/Dépenses!K10</f>
        <v>7.4394537470698994E-3</v>
      </c>
      <c r="L28" s="26">
        <f>L10/Dépenses!L10</f>
        <v>5.4366616754253369E-3</v>
      </c>
      <c r="M28" s="26">
        <f>M10/Dépenses!M10</f>
        <v>1.3364552023593374E-2</v>
      </c>
      <c r="N28" s="26">
        <f>N10/Dépenses!N10</f>
        <v>6.4213720717670505E-3</v>
      </c>
      <c r="O28" s="26">
        <f>O10/Dépenses!O10</f>
        <v>6.5844297352919317E-3</v>
      </c>
      <c r="P28" s="26">
        <f>P10/Dépenses!P10</f>
        <v>3.1766800955744423E-3</v>
      </c>
      <c r="Q28" s="26">
        <f>Q10/Dépenses!Q10</f>
        <v>2.4477263494887894E-3</v>
      </c>
      <c r="R28" s="26">
        <f>R10/Dépenses!R10</f>
        <v>1.860659902754204E-3</v>
      </c>
      <c r="S28" s="26">
        <f>S10/Dépenses!S10</f>
        <v>3.0159115533780834E-3</v>
      </c>
      <c r="T28" s="26">
        <f>T10/Dépenses!T10</f>
        <v>1.2599435403681258E-3</v>
      </c>
      <c r="U28" s="26">
        <f>U10/Dépenses!U10</f>
        <v>1.6780580820742134E-3</v>
      </c>
    </row>
  </sheetData>
  <mergeCells count="3">
    <mergeCell ref="B2:U2"/>
    <mergeCell ref="B14:U14"/>
    <mergeCell ref="B26:U26"/>
  </mergeCells>
  <pageMargins left="0.7" right="0.7" top="0.75" bottom="0.75" header="0.3" footer="0.3"/>
  <customProperties>
    <customPr name="EpmWorksheetKeyString_GUID" r:id="rId1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U28"/>
  <sheetViews>
    <sheetView zoomScale="80" zoomScaleNormal="80" workbookViewId="0">
      <pane xSplit="1" topLeftCell="B1" activePane="topRight" state="frozen"/>
      <selection pane="topRight" activeCell="V1" sqref="V1:W1048576"/>
    </sheetView>
  </sheetViews>
  <sheetFormatPr baseColWidth="10" defaultRowHeight="14.4" x14ac:dyDescent="0.3"/>
  <cols>
    <col min="1" max="1" width="29.5546875" bestFit="1" customWidth="1"/>
    <col min="2" max="17" width="15.6640625" customWidth="1"/>
    <col min="18" max="21" width="13.5546875" bestFit="1" customWidth="1"/>
  </cols>
  <sheetData>
    <row r="2" spans="1:21" x14ac:dyDescent="0.3">
      <c r="B2" s="55" t="s">
        <v>62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">
      <c r="A3" s="5"/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</row>
    <row r="4" spans="1:21" x14ac:dyDescent="0.3">
      <c r="A4" s="4" t="s">
        <v>1</v>
      </c>
      <c r="B4" s="19">
        <v>4117905.08</v>
      </c>
      <c r="C4" s="19">
        <v>4215136.09</v>
      </c>
      <c r="D4" s="19">
        <v>4329813.51</v>
      </c>
      <c r="E4" s="19">
        <v>4603103.6399999997</v>
      </c>
      <c r="F4" s="19">
        <v>5055257.1500000004</v>
      </c>
      <c r="G4" s="19">
        <v>6276706.4800000004</v>
      </c>
      <c r="H4" s="19">
        <v>7125562.7000000002</v>
      </c>
      <c r="I4" s="19">
        <v>6165133.5899999999</v>
      </c>
      <c r="J4" s="19">
        <v>4867359.22</v>
      </c>
      <c r="K4" s="19">
        <v>4470308.09</v>
      </c>
      <c r="L4" s="19">
        <v>2833462.64</v>
      </c>
      <c r="M4" s="19">
        <v>2605171.48</v>
      </c>
      <c r="N4" s="19">
        <v>2901046.9</v>
      </c>
      <c r="O4" s="19">
        <v>2839323.2</v>
      </c>
      <c r="P4" s="19">
        <v>2942675.58</v>
      </c>
      <c r="Q4" s="19">
        <v>2821814.59</v>
      </c>
      <c r="R4" s="19">
        <v>1893438.32</v>
      </c>
      <c r="S4" s="19">
        <v>1858944.43</v>
      </c>
      <c r="T4" s="19">
        <v>2448098.9300000002</v>
      </c>
      <c r="U4" s="19">
        <v>2005440.88</v>
      </c>
    </row>
    <row r="5" spans="1:21" x14ac:dyDescent="0.3">
      <c r="A5" s="3" t="s">
        <v>2</v>
      </c>
      <c r="B5" s="19">
        <v>580671</v>
      </c>
      <c r="C5" s="19">
        <v>713127.91</v>
      </c>
      <c r="D5" s="19">
        <v>890043.69</v>
      </c>
      <c r="E5" s="19">
        <v>953183.94</v>
      </c>
      <c r="F5" s="19">
        <v>1054110.78</v>
      </c>
      <c r="G5" s="19">
        <v>1099915.3400000001</v>
      </c>
      <c r="H5" s="19">
        <v>1076444.51</v>
      </c>
      <c r="I5" s="19">
        <v>1386815.63</v>
      </c>
      <c r="J5" s="19">
        <v>1582621.56</v>
      </c>
      <c r="K5" s="19">
        <v>1661956.34</v>
      </c>
      <c r="L5" s="19">
        <v>1633717.54</v>
      </c>
      <c r="M5" s="19">
        <v>1785211.94</v>
      </c>
      <c r="N5" s="19">
        <v>1848344.32</v>
      </c>
      <c r="O5" s="19">
        <v>2064402.42</v>
      </c>
      <c r="P5" s="19">
        <v>2419461.0099999998</v>
      </c>
      <c r="Q5" s="19">
        <v>2481771.14</v>
      </c>
      <c r="R5" s="19">
        <v>2742694.47</v>
      </c>
      <c r="S5" s="19">
        <v>2584467.2799999998</v>
      </c>
      <c r="T5" s="19">
        <v>2749129.39</v>
      </c>
      <c r="U5" s="19">
        <v>2961485.42</v>
      </c>
    </row>
    <row r="6" spans="1:21" x14ac:dyDescent="0.3">
      <c r="A6" s="3" t="s">
        <v>3</v>
      </c>
      <c r="B6" s="19">
        <v>427659.4</v>
      </c>
      <c r="C6" s="19">
        <v>455722.17</v>
      </c>
      <c r="D6" s="19">
        <v>543411.14</v>
      </c>
      <c r="E6" s="19">
        <v>1092403.97</v>
      </c>
      <c r="F6" s="19">
        <v>1528776.16</v>
      </c>
      <c r="G6" s="19">
        <v>1918588.06</v>
      </c>
      <c r="H6" s="19">
        <v>2499508.48</v>
      </c>
      <c r="I6" s="19">
        <v>2527512.2000000002</v>
      </c>
      <c r="J6" s="19">
        <v>2279118.98</v>
      </c>
      <c r="K6" s="19">
        <v>2134723.75</v>
      </c>
      <c r="L6" s="19">
        <v>2300872.06</v>
      </c>
      <c r="M6" s="19">
        <v>1812006.08</v>
      </c>
      <c r="N6" s="19">
        <v>2732187.15</v>
      </c>
      <c r="O6" s="19">
        <v>2634878.35</v>
      </c>
      <c r="P6" s="19">
        <v>3097570.82</v>
      </c>
      <c r="Q6" s="19">
        <v>2940006.87</v>
      </c>
      <c r="R6" s="19">
        <v>3158280.99</v>
      </c>
      <c r="S6" s="19">
        <v>3381655.54</v>
      </c>
      <c r="T6" s="19">
        <v>3113128.38</v>
      </c>
      <c r="U6" s="19">
        <v>2607157.44</v>
      </c>
    </row>
    <row r="7" spans="1:21" x14ac:dyDescent="0.3">
      <c r="A7" s="3" t="s">
        <v>4</v>
      </c>
      <c r="B7" s="19">
        <v>388061.78</v>
      </c>
      <c r="C7" s="19">
        <v>324456.03999999998</v>
      </c>
      <c r="D7" s="19">
        <v>266676.75</v>
      </c>
      <c r="E7" s="19">
        <v>291567.65000000002</v>
      </c>
      <c r="F7" s="19">
        <v>341401.29</v>
      </c>
      <c r="G7" s="19">
        <v>466515.25</v>
      </c>
      <c r="H7" s="19">
        <v>495486.68</v>
      </c>
      <c r="I7" s="19">
        <v>484807.75</v>
      </c>
      <c r="J7" s="19">
        <v>527795.04</v>
      </c>
      <c r="K7" s="19">
        <v>549877.85</v>
      </c>
      <c r="L7" s="19">
        <v>414480.65</v>
      </c>
      <c r="M7" s="19">
        <v>443945.63</v>
      </c>
      <c r="N7" s="19">
        <v>929384.64</v>
      </c>
      <c r="O7" s="19">
        <v>864224.09</v>
      </c>
      <c r="P7" s="19">
        <v>963919.14</v>
      </c>
      <c r="Q7" s="19">
        <v>1073564.73</v>
      </c>
      <c r="R7" s="19">
        <v>1139552.1599999999</v>
      </c>
      <c r="S7" s="19">
        <v>1273203.8999999999</v>
      </c>
      <c r="T7" s="19">
        <v>1247890.94</v>
      </c>
      <c r="U7" s="19">
        <v>1438164.02</v>
      </c>
    </row>
    <row r="8" spans="1:21" x14ac:dyDescent="0.3">
      <c r="A8" s="3" t="s">
        <v>5</v>
      </c>
      <c r="B8" s="19">
        <v>291968.67</v>
      </c>
      <c r="C8" s="19">
        <v>358806.08</v>
      </c>
      <c r="D8" s="19">
        <v>353801.18</v>
      </c>
      <c r="E8" s="19">
        <v>416871.27</v>
      </c>
      <c r="F8" s="19">
        <v>448060.88</v>
      </c>
      <c r="G8" s="19">
        <v>622717.6</v>
      </c>
      <c r="H8" s="19">
        <v>725500.15</v>
      </c>
      <c r="I8" s="19">
        <v>992959.96</v>
      </c>
      <c r="J8" s="19">
        <v>629858.43999999994</v>
      </c>
      <c r="K8" s="19">
        <v>558932.89</v>
      </c>
      <c r="L8" s="19">
        <v>586817.78</v>
      </c>
      <c r="M8" s="19">
        <v>484582.1</v>
      </c>
      <c r="N8" s="19">
        <v>613080.35</v>
      </c>
      <c r="O8" s="19">
        <v>652579.32999999996</v>
      </c>
      <c r="P8" s="19">
        <v>830442.59</v>
      </c>
      <c r="Q8" s="19">
        <v>748890.53</v>
      </c>
      <c r="R8" s="19">
        <v>993454.76</v>
      </c>
      <c r="S8" s="19">
        <v>905955.34</v>
      </c>
      <c r="T8" s="19">
        <v>1011504.62</v>
      </c>
      <c r="U8" s="19">
        <v>869803.57</v>
      </c>
    </row>
    <row r="9" spans="1:21" x14ac:dyDescent="0.3">
      <c r="A9" s="3" t="s">
        <v>6</v>
      </c>
      <c r="B9" s="19">
        <v>351286.9</v>
      </c>
      <c r="C9" s="19">
        <v>591557.94999999995</v>
      </c>
      <c r="D9" s="19">
        <v>547070.55000000005</v>
      </c>
      <c r="E9" s="19">
        <v>617835.91</v>
      </c>
      <c r="F9" s="19">
        <v>743444.87</v>
      </c>
      <c r="G9" s="19">
        <v>1075075.81</v>
      </c>
      <c r="H9" s="19">
        <v>1510280.34</v>
      </c>
      <c r="I9" s="19">
        <v>1926423.22</v>
      </c>
      <c r="J9" s="19">
        <v>2480528.31</v>
      </c>
      <c r="K9" s="19">
        <v>2756074.32</v>
      </c>
      <c r="L9" s="19">
        <v>2467598.64</v>
      </c>
      <c r="M9" s="19">
        <v>2476694.3199999998</v>
      </c>
      <c r="N9" s="19">
        <v>2179454.7400000002</v>
      </c>
      <c r="O9" s="19">
        <v>2058781.87</v>
      </c>
      <c r="P9" s="19">
        <v>2058977.14</v>
      </c>
      <c r="Q9" s="19">
        <v>1937930.3</v>
      </c>
      <c r="R9" s="19">
        <v>2123336.0099999998</v>
      </c>
      <c r="S9" s="19">
        <v>2234839</v>
      </c>
      <c r="T9" s="19">
        <v>2207919.02</v>
      </c>
      <c r="U9" s="19">
        <v>2181213.8199999998</v>
      </c>
    </row>
    <row r="10" spans="1:21" s="28" customFormat="1" x14ac:dyDescent="0.3">
      <c r="A10" s="3" t="s">
        <v>7</v>
      </c>
      <c r="B10" s="46">
        <f t="shared" ref="B10:R10" si="0">SUM(B4:B9)</f>
        <v>6157552.830000001</v>
      </c>
      <c r="C10" s="46">
        <f t="shared" si="0"/>
        <v>6658806.2400000002</v>
      </c>
      <c r="D10" s="46">
        <f t="shared" si="0"/>
        <v>6930816.8199999984</v>
      </c>
      <c r="E10" s="46">
        <f t="shared" si="0"/>
        <v>7974966.3800000008</v>
      </c>
      <c r="F10" s="46">
        <f t="shared" si="0"/>
        <v>9171051.1300000008</v>
      </c>
      <c r="G10" s="46">
        <f t="shared" si="0"/>
        <v>11459518.540000001</v>
      </c>
      <c r="H10" s="46">
        <f t="shared" si="0"/>
        <v>13432782.859999999</v>
      </c>
      <c r="I10" s="46">
        <f t="shared" si="0"/>
        <v>13483652.35</v>
      </c>
      <c r="J10" s="46">
        <f t="shared" si="0"/>
        <v>12367281.550000001</v>
      </c>
      <c r="K10" s="46">
        <f t="shared" si="0"/>
        <v>12131873.24</v>
      </c>
      <c r="L10" s="46">
        <f t="shared" si="0"/>
        <v>10236949.310000001</v>
      </c>
      <c r="M10" s="46">
        <f t="shared" si="0"/>
        <v>9607611.5499999989</v>
      </c>
      <c r="N10" s="46">
        <f t="shared" si="0"/>
        <v>11203498.1</v>
      </c>
      <c r="O10" s="46">
        <f t="shared" si="0"/>
        <v>11114189.260000002</v>
      </c>
      <c r="P10" s="46">
        <f t="shared" si="0"/>
        <v>12313046.280000001</v>
      </c>
      <c r="Q10" s="46">
        <f t="shared" si="0"/>
        <v>12003978.16</v>
      </c>
      <c r="R10" s="46">
        <f t="shared" si="0"/>
        <v>12050756.709999999</v>
      </c>
      <c r="S10" s="46">
        <f>SUM(S4:S9)</f>
        <v>12239065.49</v>
      </c>
      <c r="T10" s="46">
        <f t="shared" ref="T10:U10" si="1">SUM(T4:T9)</f>
        <v>12777671.279999999</v>
      </c>
      <c r="U10" s="46">
        <f t="shared" si="1"/>
        <v>12063265.15</v>
      </c>
    </row>
    <row r="14" spans="1:21" x14ac:dyDescent="0.3">
      <c r="B14" s="55" t="s">
        <v>63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x14ac:dyDescent="0.3">
      <c r="A15" s="5"/>
      <c r="B15" s="2">
        <v>2002</v>
      </c>
      <c r="C15" s="2">
        <v>2003</v>
      </c>
      <c r="D15" s="2">
        <v>2004</v>
      </c>
      <c r="E15" s="2">
        <v>2005</v>
      </c>
      <c r="F15" s="2">
        <v>2006</v>
      </c>
      <c r="G15" s="2">
        <v>2007</v>
      </c>
      <c r="H15" s="2">
        <v>2008</v>
      </c>
      <c r="I15" s="2">
        <v>2009</v>
      </c>
      <c r="J15" s="2">
        <v>2010</v>
      </c>
      <c r="K15" s="2">
        <v>2011</v>
      </c>
      <c r="L15" s="2">
        <v>2012</v>
      </c>
      <c r="M15" s="2">
        <v>2013</v>
      </c>
      <c r="N15" s="2">
        <v>2014</v>
      </c>
      <c r="O15" s="2">
        <v>2015</v>
      </c>
      <c r="P15" s="2">
        <v>2016</v>
      </c>
      <c r="Q15" s="2">
        <v>2017</v>
      </c>
      <c r="R15" s="2">
        <v>2018</v>
      </c>
      <c r="S15" s="2">
        <v>2019</v>
      </c>
      <c r="T15" s="2">
        <v>2020</v>
      </c>
      <c r="U15" s="2">
        <v>2021</v>
      </c>
    </row>
    <row r="16" spans="1:21" x14ac:dyDescent="0.3">
      <c r="A16" s="4" t="s">
        <v>1</v>
      </c>
      <c r="B16" s="23">
        <f>B4/Population!C4</f>
        <v>19.506246026896314</v>
      </c>
      <c r="C16" s="23">
        <f>C4/Population!D4</f>
        <v>19.574147588487151</v>
      </c>
      <c r="D16" s="23">
        <f>D4/Population!E4</f>
        <v>19.915979052823314</v>
      </c>
      <c r="E16" s="23">
        <f>E4/Population!F4</f>
        <v>20.867993036603167</v>
      </c>
      <c r="F16" s="23">
        <f>F4/Population!G4</f>
        <v>22.741209428912033</v>
      </c>
      <c r="G16" s="23">
        <f>G4/Population!H4</f>
        <v>28.020385616392492</v>
      </c>
      <c r="H16" s="23">
        <f>H4/Population!I4</f>
        <v>31.164851010973535</v>
      </c>
      <c r="I16" s="23">
        <f>I4/Population!J4</f>
        <v>26.381787717864341</v>
      </c>
      <c r="J16" s="23">
        <f>J4/Population!K4</f>
        <v>20.463470419077087</v>
      </c>
      <c r="K16" s="23">
        <f>K4/Population!L4</f>
        <v>18.215523650025261</v>
      </c>
      <c r="L16" s="23">
        <f>L4/Population!M4</f>
        <v>11.3373878250014</v>
      </c>
      <c r="M16" s="23">
        <f>M4/Population!N4</f>
        <v>10.305593056742302</v>
      </c>
      <c r="N16" s="19">
        <f>N4/Population!O4</f>
        <v>11.433192768947618</v>
      </c>
      <c r="O16" s="19">
        <f>O4/Population!P4</f>
        <v>10.908390705679864</v>
      </c>
      <c r="P16" s="19">
        <f>P4/Population!Q4</f>
        <v>11.142573184446389</v>
      </c>
      <c r="Q16" s="19">
        <f>Q4/Population!R4</f>
        <v>10.737947897362522</v>
      </c>
      <c r="R16" s="19">
        <f>R4/Population!S4</f>
        <v>7.1238132360133939</v>
      </c>
      <c r="S16" s="19">
        <f>S4/Population!T4</f>
        <v>6.9208138063007718</v>
      </c>
      <c r="T16" s="19">
        <f>T4/Population!U4</f>
        <v>8.9761084202614274</v>
      </c>
      <c r="U16" s="19">
        <f>U4/Population!V4</f>
        <v>7.3083514817568256</v>
      </c>
    </row>
    <row r="17" spans="1:21" x14ac:dyDescent="0.3">
      <c r="A17" s="3" t="s">
        <v>2</v>
      </c>
      <c r="B17" s="23">
        <f>B5/Population!C5</f>
        <v>3.3833707210487982</v>
      </c>
      <c r="C17" s="23">
        <f>C5/Population!D5</f>
        <v>4.0868802581207166</v>
      </c>
      <c r="D17" s="23">
        <f>D5/Population!E5</f>
        <v>5.0150369911255099</v>
      </c>
      <c r="E17" s="23">
        <f>E5/Population!F5</f>
        <v>5.3230277883262218</v>
      </c>
      <c r="F17" s="23">
        <f>F5/Population!G5</f>
        <v>5.7898133063829551</v>
      </c>
      <c r="G17" s="23">
        <f>G5/Population!H5</f>
        <v>5.9274496532175061</v>
      </c>
      <c r="H17" s="23">
        <f>H5/Population!I5</f>
        <v>5.6650799941056977</v>
      </c>
      <c r="I17" s="23">
        <f>I5/Population!J5</f>
        <v>7.1271893453112067</v>
      </c>
      <c r="J17" s="23">
        <f>J5/Population!K5</f>
        <v>7.929561640403838</v>
      </c>
      <c r="K17" s="23">
        <f>K5/Population!L5</f>
        <v>8.076766972833747</v>
      </c>
      <c r="L17" s="23">
        <f>L5/Population!M5</f>
        <v>7.7917401859085338</v>
      </c>
      <c r="M17" s="23">
        <f>M5/Population!N5</f>
        <v>8.4143415204347605</v>
      </c>
      <c r="N17" s="19">
        <f>N5/Population!O5</f>
        <v>8.6397875980442578</v>
      </c>
      <c r="O17" s="19">
        <f>O5/Population!P5</f>
        <v>9.5654784123659748</v>
      </c>
      <c r="P17" s="19">
        <f>P5/Population!Q5</f>
        <v>11.091169599757956</v>
      </c>
      <c r="Q17" s="19">
        <f>Q5/Population!R5</f>
        <v>11.308123006543095</v>
      </c>
      <c r="R17" s="19">
        <f>R5/Population!S5</f>
        <v>12.428659657867906</v>
      </c>
      <c r="S17" s="19">
        <f>S5/Population!T5</f>
        <v>11.638127248738003</v>
      </c>
      <c r="T17" s="19">
        <f>T5/Population!U5</f>
        <v>12.30575102281985</v>
      </c>
      <c r="U17" s="19">
        <f>U5/Population!V5</f>
        <v>13.252332180302412</v>
      </c>
    </row>
    <row r="18" spans="1:21" x14ac:dyDescent="0.3">
      <c r="A18" s="3" t="s">
        <v>3</v>
      </c>
      <c r="B18" s="23">
        <f>B6/Population!C6</f>
        <v>2.3808058877235174</v>
      </c>
      <c r="C18" s="23">
        <f>C6/Population!D6</f>
        <v>2.4975593943014354</v>
      </c>
      <c r="D18" s="23">
        <f>D6/Population!E6</f>
        <v>2.9520699920685796</v>
      </c>
      <c r="E18" s="23">
        <f>E6/Population!F6</f>
        <v>5.9018237563210443</v>
      </c>
      <c r="F18" s="23">
        <f>F6/Population!G6</f>
        <v>8.132004361818133</v>
      </c>
      <c r="G18" s="23">
        <f>G6/Population!H6</f>
        <v>10.063298890124415</v>
      </c>
      <c r="H18" s="23">
        <f>H6/Population!I6</f>
        <v>12.93567366710484</v>
      </c>
      <c r="I18" s="23">
        <f>I6/Population!J6</f>
        <v>12.840439951229426</v>
      </c>
      <c r="J18" s="23">
        <f>J6/Population!K6</f>
        <v>11.28913832558969</v>
      </c>
      <c r="K18" s="23">
        <f>K6/Population!L6</f>
        <v>10.253777817271805</v>
      </c>
      <c r="L18" s="23">
        <f>L6/Population!M6</f>
        <v>10.7475701480267</v>
      </c>
      <c r="M18" s="23">
        <f>M6/Population!N6</f>
        <v>8.317181347911303</v>
      </c>
      <c r="N18" s="19">
        <f>N6/Population!O6</f>
        <v>12.409894305102606</v>
      </c>
      <c r="O18" s="19">
        <f>O6/Population!P6</f>
        <v>11.878666777869947</v>
      </c>
      <c r="P18" s="19">
        <f>P6/Population!Q6</f>
        <v>13.847976699272186</v>
      </c>
      <c r="Q18" s="19">
        <f>Q6/Population!R6</f>
        <v>13.098249427509824</v>
      </c>
      <c r="R18" s="19">
        <f>R6/Population!S6</f>
        <v>14.074837739313345</v>
      </c>
      <c r="S18" s="19">
        <f>S6/Population!T6</f>
        <v>14.945222698545985</v>
      </c>
      <c r="T18" s="19">
        <f>T6/Population!U6</f>
        <v>13.705407006947073</v>
      </c>
      <c r="U18" s="19">
        <f>U6/Population!V6</f>
        <v>11.464769794992216</v>
      </c>
    </row>
    <row r="19" spans="1:21" x14ac:dyDescent="0.3">
      <c r="A19" s="3" t="s">
        <v>4</v>
      </c>
      <c r="B19" s="23">
        <f>B7/Population!C7</f>
        <v>3.017493857111754</v>
      </c>
      <c r="C19" s="23">
        <f>C7/Population!D7</f>
        <v>2.5181888315417749</v>
      </c>
      <c r="D19" s="23">
        <f>D7/Population!E7</f>
        <v>2.0751762536184519</v>
      </c>
      <c r="E19" s="23">
        <f>E7/Population!F7</f>
        <v>2.268038193769204</v>
      </c>
      <c r="F19" s="23">
        <f>F7/Population!G7</f>
        <v>2.6350418332535774</v>
      </c>
      <c r="G19" s="23">
        <f>G7/Population!H7</f>
        <v>3.5781746153492153</v>
      </c>
      <c r="H19" s="23">
        <f>H7/Population!I7</f>
        <v>3.7837274726617385</v>
      </c>
      <c r="I19" s="23">
        <f>I7/Population!J7</f>
        <v>3.6739549705209233</v>
      </c>
      <c r="J19" s="23">
        <f>J7/Population!K7</f>
        <v>3.9785545002261422</v>
      </c>
      <c r="K19" s="23">
        <f>K7/Population!L7</f>
        <v>4.1052510358729331</v>
      </c>
      <c r="L19" s="23">
        <f>L7/Population!M7</f>
        <v>3.0504331154876505</v>
      </c>
      <c r="M19" s="23">
        <f>M7/Population!N7</f>
        <v>3.2333044193905494</v>
      </c>
      <c r="N19" s="19">
        <f>N7/Population!O7</f>
        <v>6.7318907407809823</v>
      </c>
      <c r="O19" s="19">
        <f>O7/Population!P7</f>
        <v>6.2367779950782642</v>
      </c>
      <c r="P19" s="19">
        <f>P7/Population!Q7</f>
        <v>6.8987370816753026</v>
      </c>
      <c r="Q19" s="19">
        <f>Q7/Population!R7</f>
        <v>7.6415195991202278</v>
      </c>
      <c r="R19" s="19">
        <f>R7/Population!S7</f>
        <v>8.0803829054010929</v>
      </c>
      <c r="S19" s="19">
        <f>S7/Population!T7</f>
        <v>8.952291855633133</v>
      </c>
      <c r="T19" s="19">
        <f>T7/Population!U7</f>
        <v>8.6830341785187457</v>
      </c>
      <c r="U19" s="19">
        <f>U7/Population!V7</f>
        <v>9.9376996641744633</v>
      </c>
    </row>
    <row r="20" spans="1:21" x14ac:dyDescent="0.3">
      <c r="A20" s="3" t="s">
        <v>5</v>
      </c>
      <c r="B20" s="23">
        <f>B8/Population!C8</f>
        <v>2.3386492851135405</v>
      </c>
      <c r="C20" s="23">
        <f>C8/Population!D8</f>
        <v>2.8480289560579122</v>
      </c>
      <c r="D20" s="23">
        <f>D8/Population!E8</f>
        <v>2.7987057018098973</v>
      </c>
      <c r="E20" s="23">
        <f>E8/Population!F8</f>
        <v>3.2860215825069763</v>
      </c>
      <c r="F20" s="23">
        <f>F8/Population!G8</f>
        <v>3.5025552671898939</v>
      </c>
      <c r="G20" s="23">
        <f>G8/Population!H8</f>
        <v>4.8193853464488319</v>
      </c>
      <c r="H20" s="23">
        <f>H8/Population!I8</f>
        <v>5.5460436191844913</v>
      </c>
      <c r="I20" s="23">
        <f>I8/Population!J8</f>
        <v>7.486579106098076</v>
      </c>
      <c r="J20" s="23">
        <f>J8/Population!K8</f>
        <v>4.6942005395817494</v>
      </c>
      <c r="K20" s="23">
        <f>K8/Population!L8</f>
        <v>4.1017780664288965</v>
      </c>
      <c r="L20" s="23">
        <f>L8/Population!M8</f>
        <v>4.27056094898479</v>
      </c>
      <c r="M20" s="23">
        <f>M8/Population!N8</f>
        <v>3.4773212299522798</v>
      </c>
      <c r="N20" s="19">
        <f>N8/Population!O8</f>
        <v>4.3608919095784788</v>
      </c>
      <c r="O20" s="19">
        <f>O8/Population!P8</f>
        <v>4.599775360888688</v>
      </c>
      <c r="P20" s="19">
        <f>P8/Population!Q8</f>
        <v>5.8195811433937408</v>
      </c>
      <c r="Q20" s="19">
        <f>Q8/Population!R8</f>
        <v>5.2061602257954638</v>
      </c>
      <c r="R20" s="19">
        <f>R8/Population!S8</f>
        <v>6.8199463166493901</v>
      </c>
      <c r="S20" s="19">
        <f>S8/Population!T8</f>
        <v>6.169214646137922</v>
      </c>
      <c r="T20" s="19">
        <f>T8/Population!U8</f>
        <v>6.8204810389470278</v>
      </c>
      <c r="U20" s="19">
        <f>U8/Population!V8</f>
        <v>5.8636993467577199</v>
      </c>
    </row>
    <row r="21" spans="1:21" x14ac:dyDescent="0.3">
      <c r="A21" s="3" t="s">
        <v>6</v>
      </c>
      <c r="B21" s="23">
        <f>B9/Population!C9</f>
        <v>2.1607682608027066</v>
      </c>
      <c r="C21" s="23">
        <f>C9/Population!D9</f>
        <v>3.5871345756195763</v>
      </c>
      <c r="D21" s="23">
        <f>D9/Population!E9</f>
        <v>3.2952484067992631</v>
      </c>
      <c r="E21" s="23">
        <f>E9/Population!F9</f>
        <v>3.7088105242937583</v>
      </c>
      <c r="F21" s="23">
        <f>F9/Population!G9</f>
        <v>4.3999933122244252</v>
      </c>
      <c r="G21" s="23">
        <f>G9/Population!H9</f>
        <v>6.2721013850156941</v>
      </c>
      <c r="H21" s="23">
        <f>H9/Population!I9</f>
        <v>8.6378734185902868</v>
      </c>
      <c r="I21" s="23">
        <f>I9/Population!J9</f>
        <v>10.7722511631028</v>
      </c>
      <c r="J21" s="23">
        <f>J9/Population!K9</f>
        <v>13.527227618024463</v>
      </c>
      <c r="K21" s="23">
        <f>K9/Population!L9</f>
        <v>14.543467330849682</v>
      </c>
      <c r="L21" s="23">
        <f>L9/Population!M9</f>
        <v>12.85944363958518</v>
      </c>
      <c r="M21" s="23">
        <f>M9/Population!N9</f>
        <v>12.690713780629029</v>
      </c>
      <c r="N21" s="19">
        <f>N9/Population!O9</f>
        <v>11.062772780800781</v>
      </c>
      <c r="O21" s="19">
        <f>O9/Population!P9</f>
        <v>10.460758447233372</v>
      </c>
      <c r="P21" s="19">
        <f>P9/Population!Q9</f>
        <v>10.318204842945056</v>
      </c>
      <c r="Q21" s="19">
        <f>Q9/Population!R9</f>
        <v>9.663029852755658</v>
      </c>
      <c r="R21" s="19">
        <f>R9/Population!S9</f>
        <v>10.554776287076296</v>
      </c>
      <c r="S21" s="19">
        <f>S9/Population!T9</f>
        <v>11.034661702768492</v>
      </c>
      <c r="T21" s="19">
        <f>T9/Population!U9</f>
        <v>10.879020753675746</v>
      </c>
      <c r="U21" s="19">
        <f>U9/Population!V9</f>
        <v>10.817581285087979</v>
      </c>
    </row>
    <row r="22" spans="1:21" s="28" customFormat="1" x14ac:dyDescent="0.3">
      <c r="A22" s="3" t="s">
        <v>7</v>
      </c>
      <c r="B22" s="46">
        <f t="shared" ref="B22:N22" si="2">SUM(B16:B21)</f>
        <v>32.787334038696628</v>
      </c>
      <c r="C22" s="46">
        <f t="shared" si="2"/>
        <v>35.111939604128565</v>
      </c>
      <c r="D22" s="46">
        <f t="shared" si="2"/>
        <v>36.052216398245008</v>
      </c>
      <c r="E22" s="46">
        <f t="shared" si="2"/>
        <v>41.355714881820369</v>
      </c>
      <c r="F22" s="46">
        <f t="shared" si="2"/>
        <v>47.200617509781011</v>
      </c>
      <c r="G22" s="46">
        <f t="shared" si="2"/>
        <v>58.680795506548151</v>
      </c>
      <c r="H22" s="46">
        <f t="shared" si="2"/>
        <v>67.733249182620582</v>
      </c>
      <c r="I22" s="46">
        <f t="shared" si="2"/>
        <v>68.282202254126773</v>
      </c>
      <c r="J22" s="46">
        <f t="shared" si="2"/>
        <v>61.882153042902971</v>
      </c>
      <c r="K22" s="46">
        <f t="shared" si="2"/>
        <v>59.296564873282321</v>
      </c>
      <c r="L22" s="46">
        <f t="shared" si="2"/>
        <v>50.057135862994251</v>
      </c>
      <c r="M22" s="46">
        <f t="shared" si="2"/>
        <v>46.438455355060228</v>
      </c>
      <c r="N22" s="46">
        <f t="shared" si="2"/>
        <v>54.63843010325472</v>
      </c>
      <c r="O22" s="46">
        <f t="shared" ref="O22" si="3">SUM(O16:O21)</f>
        <v>53.649847699116108</v>
      </c>
      <c r="P22" s="46">
        <f t="shared" ref="P22:Q22" si="4">SUM(P16:P21)</f>
        <v>59.118242551490631</v>
      </c>
      <c r="Q22" s="46">
        <f t="shared" si="4"/>
        <v>57.655030009086794</v>
      </c>
      <c r="R22" s="46">
        <f t="shared" ref="R22:S22" si="5">SUM(R16:R21)</f>
        <v>59.082416142321428</v>
      </c>
      <c r="S22" s="46">
        <f t="shared" si="5"/>
        <v>59.660331958124317</v>
      </c>
      <c r="T22" s="46">
        <f t="shared" ref="T22:U22" si="6">SUM(T16:T21)</f>
        <v>61.369802421169872</v>
      </c>
      <c r="U22" s="46">
        <f t="shared" si="6"/>
        <v>58.64443375307161</v>
      </c>
    </row>
    <row r="26" spans="1:21" x14ac:dyDescent="0.3">
      <c r="B26" s="55" t="s">
        <v>69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x14ac:dyDescent="0.3">
      <c r="B27" s="2">
        <v>2002</v>
      </c>
      <c r="C27" s="2">
        <v>2003</v>
      </c>
      <c r="D27" s="2">
        <v>2004</v>
      </c>
      <c r="E27" s="2">
        <v>2005</v>
      </c>
      <c r="F27" s="2">
        <v>2006</v>
      </c>
      <c r="G27" s="2">
        <v>2007</v>
      </c>
      <c r="H27" s="2">
        <v>2008</v>
      </c>
      <c r="I27" s="2">
        <v>2009</v>
      </c>
      <c r="J27" s="2">
        <v>2010</v>
      </c>
      <c r="K27" s="2">
        <v>2011</v>
      </c>
      <c r="L27" s="2">
        <v>2012</v>
      </c>
      <c r="M27" s="2">
        <v>2013</v>
      </c>
      <c r="N27" s="2">
        <v>2014</v>
      </c>
      <c r="O27" s="2">
        <v>2015</v>
      </c>
      <c r="P27" s="2">
        <v>2016</v>
      </c>
      <c r="Q27" s="2">
        <v>2017</v>
      </c>
      <c r="R27" s="2">
        <v>2018</v>
      </c>
      <c r="S27" s="2">
        <v>2019</v>
      </c>
      <c r="T27" s="2">
        <v>2020</v>
      </c>
      <c r="U27" s="2">
        <v>2021</v>
      </c>
    </row>
    <row r="28" spans="1:21" x14ac:dyDescent="0.3">
      <c r="B28" s="26">
        <f>B10/Dépenses!B10</f>
        <v>2.1749584722725073E-2</v>
      </c>
      <c r="C28" s="26">
        <f>C10/Dépenses!C10</f>
        <v>1.9687352999995432E-2</v>
      </c>
      <c r="D28" s="26">
        <f>D10/Dépenses!D10</f>
        <v>1.9713523913065922E-2</v>
      </c>
      <c r="E28" s="26">
        <f>E10/Dépenses!E10</f>
        <v>2.2488799211407465E-2</v>
      </c>
      <c r="F28" s="26">
        <f>F10/Dépenses!F10</f>
        <v>2.4553847001866549E-2</v>
      </c>
      <c r="G28" s="26">
        <f>G10/Dépenses!G10</f>
        <v>2.9458007637910202E-2</v>
      </c>
      <c r="H28" s="26">
        <f>H10/Dépenses!H10</f>
        <v>3.2873741826912412E-2</v>
      </c>
      <c r="I28" s="26">
        <f>I10/Dépenses!I10</f>
        <v>3.1173013753331473E-2</v>
      </c>
      <c r="J28" s="26">
        <f>J10/Dépenses!J10</f>
        <v>2.8359208149104548E-2</v>
      </c>
      <c r="K28" s="26">
        <f>K10/Dépenses!K10</f>
        <v>2.6897950972464047E-2</v>
      </c>
      <c r="L28" s="26">
        <f>L10/Dépenses!L10</f>
        <v>2.1396675020339918E-2</v>
      </c>
      <c r="M28" s="26">
        <f>M10/Dépenses!M10</f>
        <v>1.9207753374125187E-2</v>
      </c>
      <c r="N28" s="26">
        <f>N10/Dépenses!N10</f>
        <v>2.1689999899733851E-2</v>
      </c>
      <c r="O28" s="26">
        <f>O10/Dépenses!O10</f>
        <v>2.1146568385650429E-2</v>
      </c>
      <c r="P28" s="26">
        <f>P10/Dépenses!P10</f>
        <v>2.2663212194397628E-2</v>
      </c>
      <c r="Q28" s="26">
        <f>Q10/Dépenses!Q10</f>
        <v>2.1859061196399139E-2</v>
      </c>
      <c r="R28" s="26">
        <f>R10/Dépenses!R10</f>
        <v>2.1710424406563102E-2</v>
      </c>
      <c r="S28" s="26">
        <f>S10/Dépenses!S10</f>
        <v>2.1222434492567221E-2</v>
      </c>
      <c r="T28" s="26">
        <f>T10/Dépenses!T10</f>
        <v>2.1677979008088349E-2</v>
      </c>
      <c r="U28" s="26">
        <f>U10/Dépenses!U10</f>
        <v>2.0185572120062077E-2</v>
      </c>
    </row>
  </sheetData>
  <mergeCells count="3">
    <mergeCell ref="B2:U2"/>
    <mergeCell ref="B14:U14"/>
    <mergeCell ref="B26:U26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8"/>
  <sheetViews>
    <sheetView topLeftCell="A2" workbookViewId="0">
      <selection activeCell="D32" sqref="D32:D35"/>
    </sheetView>
  </sheetViews>
  <sheetFormatPr baseColWidth="10" defaultRowHeight="14.4" x14ac:dyDescent="0.3"/>
  <cols>
    <col min="1" max="1" width="3.33203125" customWidth="1"/>
    <col min="2" max="2" width="5" bestFit="1" customWidth="1"/>
    <col min="3" max="3" width="24.6640625" bestFit="1" customWidth="1"/>
    <col min="4" max="4" width="74.88671875" bestFit="1" customWidth="1"/>
  </cols>
  <sheetData>
    <row r="2" spans="2:4" x14ac:dyDescent="0.3">
      <c r="B2" s="15" t="s">
        <v>44</v>
      </c>
      <c r="C2" s="13"/>
      <c r="D2" s="14"/>
    </row>
    <row r="3" spans="2:4" x14ac:dyDescent="0.3">
      <c r="B3" s="1">
        <v>5339</v>
      </c>
      <c r="C3" s="1" t="s">
        <v>33</v>
      </c>
      <c r="D3" s="10" t="s">
        <v>79</v>
      </c>
    </row>
    <row r="4" spans="2:4" x14ac:dyDescent="0.3">
      <c r="B4" s="1">
        <v>5340</v>
      </c>
      <c r="C4" s="1" t="s">
        <v>34</v>
      </c>
      <c r="D4" s="10" t="s">
        <v>35</v>
      </c>
    </row>
    <row r="5" spans="2:4" x14ac:dyDescent="0.3">
      <c r="B5" s="1">
        <v>5341</v>
      </c>
      <c r="C5" s="1" t="s">
        <v>36</v>
      </c>
      <c r="D5" s="10" t="s">
        <v>37</v>
      </c>
    </row>
    <row r="6" spans="2:4" x14ac:dyDescent="0.3">
      <c r="B6" s="1">
        <v>5342</v>
      </c>
      <c r="C6" s="1" t="s">
        <v>38</v>
      </c>
      <c r="D6" s="10" t="s">
        <v>39</v>
      </c>
    </row>
    <row r="7" spans="2:4" x14ac:dyDescent="0.3">
      <c r="B7" s="1">
        <v>5343</v>
      </c>
      <c r="C7" s="1" t="s">
        <v>40</v>
      </c>
      <c r="D7" s="10" t="s">
        <v>41</v>
      </c>
    </row>
    <row r="8" spans="2:4" x14ac:dyDescent="0.3">
      <c r="B8" s="1">
        <v>5344</v>
      </c>
      <c r="C8" s="1" t="s">
        <v>42</v>
      </c>
      <c r="D8" s="10" t="s">
        <v>43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U22"/>
  <sheetViews>
    <sheetView zoomScale="80" zoomScaleNormal="80" workbookViewId="0">
      <pane xSplit="1" topLeftCell="B1" activePane="topRight" state="frozen"/>
      <selection pane="topRight" activeCell="R33" sqref="R33"/>
    </sheetView>
  </sheetViews>
  <sheetFormatPr baseColWidth="10" defaultRowHeight="14.4" x14ac:dyDescent="0.3"/>
  <cols>
    <col min="1" max="1" width="29.5546875" bestFit="1" customWidth="1"/>
    <col min="2" max="17" width="15.6640625" customWidth="1"/>
    <col min="18" max="21" width="14.44140625" customWidth="1"/>
  </cols>
  <sheetData>
    <row r="2" spans="1:21" x14ac:dyDescent="0.3">
      <c r="B2" s="55" t="s">
        <v>46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">
      <c r="A3" s="5"/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</row>
    <row r="4" spans="1:21" x14ac:dyDescent="0.3">
      <c r="A4" s="4" t="s">
        <v>1</v>
      </c>
      <c r="B4" s="19">
        <v>-1080670.3499999996</v>
      </c>
      <c r="C4" s="19">
        <v>-4176045.5999999992</v>
      </c>
      <c r="D4" s="19">
        <v>-7214868.4100000001</v>
      </c>
      <c r="E4" s="19">
        <v>-6229305.96</v>
      </c>
      <c r="F4" s="19">
        <v>1287531.7600000007</v>
      </c>
      <c r="G4" s="19">
        <v>11462076.74</v>
      </c>
      <c r="H4" s="19">
        <v>9906965.0800000001</v>
      </c>
      <c r="I4" s="19">
        <v>7155857.5999999996</v>
      </c>
      <c r="J4" s="19">
        <v>-5236104.5900000008</v>
      </c>
      <c r="K4" s="19">
        <v>-9252866.7800000012</v>
      </c>
      <c r="L4" s="19">
        <v>-8269466.2799999993</v>
      </c>
      <c r="M4" s="19">
        <v>-8235645.6999999993</v>
      </c>
      <c r="N4" s="19">
        <v>-12362937.960000001</v>
      </c>
      <c r="O4" s="19">
        <v>-12056267.1</v>
      </c>
      <c r="P4" s="19">
        <v>-17190047.060000002</v>
      </c>
      <c r="Q4" s="19">
        <v>-19783212.230000004</v>
      </c>
      <c r="R4" s="19">
        <v>-27390729.189999998</v>
      </c>
      <c r="S4" s="19">
        <v>-31066007.590000004</v>
      </c>
      <c r="T4" s="19">
        <v>-40226271.200000003</v>
      </c>
      <c r="U4" s="19">
        <v>-23099543.550000001</v>
      </c>
    </row>
    <row r="5" spans="1:21" x14ac:dyDescent="0.3">
      <c r="A5" s="3" t="s">
        <v>2</v>
      </c>
      <c r="B5" s="19">
        <v>0</v>
      </c>
      <c r="C5" s="19">
        <v>286273</v>
      </c>
      <c r="D5" s="19">
        <v>255553.57999999984</v>
      </c>
      <c r="E5" s="19">
        <v>2989.8100000000559</v>
      </c>
      <c r="F5" s="19">
        <v>366069</v>
      </c>
      <c r="G5" s="19">
        <v>1177951.8800000001</v>
      </c>
      <c r="H5" s="19">
        <v>1233514.1599999997</v>
      </c>
      <c r="I5" s="19">
        <v>1281071.3200000008</v>
      </c>
      <c r="J5" s="19">
        <v>1302910.3499999996</v>
      </c>
      <c r="K5" s="19">
        <v>1472002.2999999998</v>
      </c>
      <c r="L5" s="19">
        <v>-1309920.69</v>
      </c>
      <c r="M5" s="19">
        <v>232564.22</v>
      </c>
      <c r="N5" s="19">
        <v>-5886076.169999999</v>
      </c>
      <c r="O5" s="19">
        <v>1165329.9799999995</v>
      </c>
      <c r="P5" s="19">
        <v>-2614972.9299999997</v>
      </c>
      <c r="Q5" s="19">
        <v>-2175737.8699999996</v>
      </c>
      <c r="R5" s="19">
        <v>-2185681.9999999991</v>
      </c>
      <c r="S5" s="19">
        <v>-3350190.1299999994</v>
      </c>
      <c r="T5" s="19">
        <v>0</v>
      </c>
      <c r="U5" s="19">
        <v>-2437479.73</v>
      </c>
    </row>
    <row r="6" spans="1:21" x14ac:dyDescent="0.3">
      <c r="A6" s="3" t="s">
        <v>3</v>
      </c>
      <c r="B6" s="19">
        <v>-1517886.7300000002</v>
      </c>
      <c r="C6" s="19">
        <v>-2390782.89</v>
      </c>
      <c r="D6" s="19">
        <v>2808227.8</v>
      </c>
      <c r="E6" s="19">
        <v>-1277452.8100000005</v>
      </c>
      <c r="F6" s="19">
        <v>2967730.5700000003</v>
      </c>
      <c r="G6" s="19">
        <v>539592.58999999985</v>
      </c>
      <c r="H6" s="19">
        <v>671465.80999999959</v>
      </c>
      <c r="I6" s="19">
        <v>-397005.1800000004</v>
      </c>
      <c r="J6" s="19">
        <v>-2088417.7000000007</v>
      </c>
      <c r="K6" s="19">
        <v>-968367.49999999953</v>
      </c>
      <c r="L6" s="19">
        <v>-2913515.7800000003</v>
      </c>
      <c r="M6" s="19">
        <v>-3631293.5300000003</v>
      </c>
      <c r="N6" s="19">
        <v>-3071899.7</v>
      </c>
      <c r="O6" s="19">
        <v>-1829480.52</v>
      </c>
      <c r="P6" s="19">
        <v>-2313735.4800000004</v>
      </c>
      <c r="Q6" s="19">
        <v>-122695.40999999968</v>
      </c>
      <c r="R6" s="19">
        <v>248540.66999999993</v>
      </c>
      <c r="S6" s="19">
        <v>-580318.64999999967</v>
      </c>
      <c r="T6" s="19">
        <v>-1445747.6999999997</v>
      </c>
      <c r="U6" s="19">
        <v>-2853224.52</v>
      </c>
    </row>
    <row r="7" spans="1:21" x14ac:dyDescent="0.3">
      <c r="A7" s="3" t="s">
        <v>4</v>
      </c>
      <c r="B7" s="19">
        <v>-352089.82</v>
      </c>
      <c r="C7" s="19">
        <v>-770366.93</v>
      </c>
      <c r="D7" s="19">
        <v>-1029241.23</v>
      </c>
      <c r="E7" s="19">
        <v>-930706.11999999988</v>
      </c>
      <c r="F7" s="19">
        <v>-566465.26999999955</v>
      </c>
      <c r="G7" s="19">
        <v>-736339.65</v>
      </c>
      <c r="H7" s="19">
        <v>-1176052.56</v>
      </c>
      <c r="I7" s="19">
        <v>-411357.81999999983</v>
      </c>
      <c r="J7" s="19">
        <v>-768266.57999999984</v>
      </c>
      <c r="K7" s="19">
        <v>-7749997.0699999994</v>
      </c>
      <c r="L7" s="19">
        <v>-8337850.29</v>
      </c>
      <c r="M7" s="19">
        <v>-822351.08000000007</v>
      </c>
      <c r="N7" s="19">
        <v>-1334270.0899999999</v>
      </c>
      <c r="O7" s="19">
        <v>-1451996.38</v>
      </c>
      <c r="P7" s="19">
        <v>-3685936.9599999995</v>
      </c>
      <c r="Q7" s="19">
        <v>-3360516.1300000004</v>
      </c>
      <c r="R7" s="19">
        <v>-64235.339999999851</v>
      </c>
      <c r="S7" s="19">
        <v>-2074003.0799999998</v>
      </c>
      <c r="T7" s="19">
        <v>-933390.65000000014</v>
      </c>
      <c r="U7" s="19">
        <v>-1112800.3999999999</v>
      </c>
    </row>
    <row r="8" spans="1:21" x14ac:dyDescent="0.3">
      <c r="A8" s="3" t="s">
        <v>5</v>
      </c>
      <c r="B8" s="19">
        <v>-671116.72</v>
      </c>
      <c r="C8" s="19">
        <v>-344635.25</v>
      </c>
      <c r="D8" s="19">
        <v>-567339.92000000004</v>
      </c>
      <c r="E8" s="19">
        <v>-393400.27000000014</v>
      </c>
      <c r="F8" s="19">
        <v>-68638.730000000214</v>
      </c>
      <c r="G8" s="19">
        <v>-47553.270000000019</v>
      </c>
      <c r="H8" s="19">
        <v>90863.460000000079</v>
      </c>
      <c r="I8" s="19">
        <v>-96616.979999999981</v>
      </c>
      <c r="J8" s="19">
        <v>-842698.24000000011</v>
      </c>
      <c r="K8" s="19">
        <v>-550280.72000000032</v>
      </c>
      <c r="L8" s="19">
        <v>-1094786.58</v>
      </c>
      <c r="M8" s="19">
        <v>-59552.869999999646</v>
      </c>
      <c r="N8" s="19">
        <v>-3248117.4800000004</v>
      </c>
      <c r="O8" s="19">
        <v>550617.04</v>
      </c>
      <c r="P8" s="19">
        <v>-3661950.0100000002</v>
      </c>
      <c r="Q8" s="19">
        <v>-379043.72999999952</v>
      </c>
      <c r="R8" s="19">
        <v>-4971168.08</v>
      </c>
      <c r="S8" s="19">
        <v>1456849.75</v>
      </c>
      <c r="T8" s="19">
        <v>-710553.08000000054</v>
      </c>
      <c r="U8" s="19">
        <v>0</v>
      </c>
    </row>
    <row r="9" spans="1:21" x14ac:dyDescent="0.3">
      <c r="A9" s="3" t="s">
        <v>6</v>
      </c>
      <c r="B9" s="19">
        <v>273908.09000000008</v>
      </c>
      <c r="C9" s="19">
        <v>103344.85000000003</v>
      </c>
      <c r="D9" s="19">
        <v>1074835.5899999999</v>
      </c>
      <c r="E9" s="19">
        <v>772231.69</v>
      </c>
      <c r="F9" s="19">
        <v>946787.38000000012</v>
      </c>
      <c r="G9" s="19">
        <v>1507716.3399999999</v>
      </c>
      <c r="H9" s="19">
        <v>2058624.2099999997</v>
      </c>
      <c r="I9" s="19">
        <v>1756630.4599999995</v>
      </c>
      <c r="J9" s="19">
        <v>12610.149999998743</v>
      </c>
      <c r="K9" s="19">
        <v>0</v>
      </c>
      <c r="L9" s="19">
        <v>8.149072527885437E-10</v>
      </c>
      <c r="M9" s="19">
        <v>4130.5799999972805</v>
      </c>
      <c r="N9" s="19">
        <v>-4.6566128730773926E-10</v>
      </c>
      <c r="O9" s="19">
        <v>3677973.13</v>
      </c>
      <c r="P9" s="19">
        <v>0</v>
      </c>
      <c r="Q9" s="19">
        <v>-1.3969838619232178E-9</v>
      </c>
      <c r="R9" s="19">
        <v>0</v>
      </c>
      <c r="S9" s="19">
        <v>0</v>
      </c>
      <c r="T9" s="19">
        <v>0</v>
      </c>
      <c r="U9" s="19">
        <v>0</v>
      </c>
    </row>
    <row r="10" spans="1:21" s="28" customFormat="1" x14ac:dyDescent="0.3">
      <c r="A10" s="3" t="s">
        <v>7</v>
      </c>
      <c r="B10" s="46">
        <f t="shared" ref="B10:M10" si="0">SUM(B4:B9)</f>
        <v>-3347855.5300000003</v>
      </c>
      <c r="C10" s="46">
        <f t="shared" si="0"/>
        <v>-7292212.8199999994</v>
      </c>
      <c r="D10" s="46">
        <f t="shared" si="0"/>
        <v>-4672832.59</v>
      </c>
      <c r="E10" s="46">
        <f t="shared" si="0"/>
        <v>-8055643.6600000001</v>
      </c>
      <c r="F10" s="46">
        <f t="shared" si="0"/>
        <v>4933014.7100000009</v>
      </c>
      <c r="G10" s="46">
        <f t="shared" si="0"/>
        <v>13903444.630000001</v>
      </c>
      <c r="H10" s="46">
        <f t="shared" si="0"/>
        <v>12785380.16</v>
      </c>
      <c r="I10" s="46">
        <f t="shared" si="0"/>
        <v>9288579.3999999985</v>
      </c>
      <c r="J10" s="46">
        <f t="shared" si="0"/>
        <v>-7619966.6100000031</v>
      </c>
      <c r="K10" s="46">
        <f t="shared" si="0"/>
        <v>-17049509.77</v>
      </c>
      <c r="L10" s="46">
        <f t="shared" si="0"/>
        <v>-21925539.619999997</v>
      </c>
      <c r="M10" s="46">
        <f t="shared" si="0"/>
        <v>-12512148.380000003</v>
      </c>
      <c r="N10" s="46">
        <f>SUM(N4:N9)</f>
        <v>-25903301.399999999</v>
      </c>
      <c r="O10" s="46">
        <f t="shared" ref="O10:P10" si="1">SUM(O4:O9)</f>
        <v>-9943823.8500000015</v>
      </c>
      <c r="P10" s="46">
        <f t="shared" si="1"/>
        <v>-29466642.440000005</v>
      </c>
      <c r="Q10" s="46">
        <f>SUM(Q4:Q9)</f>
        <v>-25821205.370000005</v>
      </c>
      <c r="R10" s="46">
        <f>SUM(R4:R9)</f>
        <v>-34363273.939999998</v>
      </c>
      <c r="S10" s="46">
        <f>SUM(S4:S9)</f>
        <v>-35613669.700000003</v>
      </c>
      <c r="T10" s="46">
        <f t="shared" ref="T10:U10" si="2">SUM(T4:T9)</f>
        <v>-43315962.630000003</v>
      </c>
      <c r="U10" s="46">
        <f t="shared" si="2"/>
        <v>-29503048.199999999</v>
      </c>
    </row>
    <row r="14" spans="1:21" x14ac:dyDescent="0.3">
      <c r="B14" s="55" t="s">
        <v>103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x14ac:dyDescent="0.3">
      <c r="A15" s="5"/>
      <c r="B15" s="2">
        <v>2002</v>
      </c>
      <c r="C15" s="2">
        <v>2003</v>
      </c>
      <c r="D15" s="2">
        <v>2004</v>
      </c>
      <c r="E15" s="2">
        <v>2005</v>
      </c>
      <c r="F15" s="2">
        <v>2006</v>
      </c>
      <c r="G15" s="2">
        <v>2007</v>
      </c>
      <c r="H15" s="2">
        <v>2008</v>
      </c>
      <c r="I15" s="2">
        <v>2009</v>
      </c>
      <c r="J15" s="2">
        <v>2010</v>
      </c>
      <c r="K15" s="2">
        <v>2011</v>
      </c>
      <c r="L15" s="2">
        <v>2012</v>
      </c>
      <c r="M15" s="2">
        <v>2013</v>
      </c>
      <c r="N15" s="2">
        <v>2014</v>
      </c>
      <c r="O15" s="2">
        <v>2015</v>
      </c>
      <c r="P15" s="2">
        <v>2016</v>
      </c>
      <c r="Q15" s="2">
        <v>2017</v>
      </c>
      <c r="R15" s="2">
        <v>2018</v>
      </c>
      <c r="S15" s="2">
        <v>2019</v>
      </c>
      <c r="T15" s="2">
        <v>2020</v>
      </c>
      <c r="U15" s="2">
        <v>2021</v>
      </c>
    </row>
    <row r="16" spans="1:21" x14ac:dyDescent="0.3">
      <c r="A16" s="4" t="s">
        <v>1</v>
      </c>
      <c r="B16" s="19">
        <v>6369757.7000000002</v>
      </c>
      <c r="C16" s="19">
        <v>3027846.49</v>
      </c>
      <c r="D16" s="19">
        <v>5679505.6600000001</v>
      </c>
      <c r="E16" s="19">
        <v>3625996.56</v>
      </c>
      <c r="F16" s="19">
        <v>3805591.7</v>
      </c>
      <c r="G16" s="19">
        <v>2191110.92</v>
      </c>
      <c r="H16" s="19">
        <v>2937411.69</v>
      </c>
      <c r="I16" s="19">
        <v>2780644.3</v>
      </c>
      <c r="J16" s="19">
        <v>12416275.85</v>
      </c>
      <c r="K16" s="19">
        <v>3238540.32</v>
      </c>
      <c r="L16" s="19">
        <v>4042719.4</v>
      </c>
      <c r="M16" s="19">
        <v>3124471.71</v>
      </c>
      <c r="N16" s="19">
        <v>4506474.37</v>
      </c>
      <c r="O16" s="19">
        <v>3014642.44</v>
      </c>
      <c r="P16" s="19">
        <v>5233554.47</v>
      </c>
      <c r="Q16" s="19">
        <v>8531714.3100000005</v>
      </c>
      <c r="R16" s="19">
        <v>11318238.99</v>
      </c>
      <c r="S16" s="19">
        <v>8414704.5800000001</v>
      </c>
      <c r="T16" s="19">
        <v>11001649.389999999</v>
      </c>
      <c r="U16" s="19">
        <v>10415642.130000001</v>
      </c>
    </row>
    <row r="17" spans="1:21" x14ac:dyDescent="0.3">
      <c r="A17" s="3" t="s">
        <v>2</v>
      </c>
      <c r="B17" s="19">
        <v>0</v>
      </c>
      <c r="C17" s="19">
        <v>1413858.12</v>
      </c>
      <c r="D17" s="19">
        <v>3727374.99</v>
      </c>
      <c r="E17" s="19">
        <v>2434367.14</v>
      </c>
      <c r="F17" s="19">
        <v>1581031</v>
      </c>
      <c r="G17" s="19">
        <v>4784191.21</v>
      </c>
      <c r="H17" s="19">
        <v>2534780.06</v>
      </c>
      <c r="I17" s="19">
        <v>3096331.36</v>
      </c>
      <c r="J17" s="19">
        <v>2853975.26</v>
      </c>
      <c r="K17" s="19">
        <v>2057359.42</v>
      </c>
      <c r="L17" s="19">
        <v>4921162.17</v>
      </c>
      <c r="M17" s="19">
        <v>2302712.54</v>
      </c>
      <c r="N17" s="19">
        <v>8588834.1099999994</v>
      </c>
      <c r="O17" s="19">
        <v>1507141.06</v>
      </c>
      <c r="P17" s="19">
        <v>3319414.75</v>
      </c>
      <c r="Q17" s="19">
        <v>3976051.03</v>
      </c>
      <c r="R17" s="19">
        <v>4311849.3099999996</v>
      </c>
      <c r="S17" s="19">
        <v>4317530.37</v>
      </c>
      <c r="T17" s="19">
        <v>2462742.21</v>
      </c>
      <c r="U17" s="19">
        <v>3298192.57</v>
      </c>
    </row>
    <row r="18" spans="1:21" x14ac:dyDescent="0.3">
      <c r="A18" s="3" t="s">
        <v>3</v>
      </c>
      <c r="B18" s="19">
        <v>2408345.7000000002</v>
      </c>
      <c r="C18" s="19">
        <v>3436513.29</v>
      </c>
      <c r="D18" s="19">
        <v>5161171.5</v>
      </c>
      <c r="E18" s="19">
        <v>5710270.04</v>
      </c>
      <c r="F18" s="19">
        <v>5068712.13</v>
      </c>
      <c r="G18" s="19">
        <v>2751274.33</v>
      </c>
      <c r="H18" s="19">
        <v>1418244.21</v>
      </c>
      <c r="I18" s="19">
        <v>2212441.56</v>
      </c>
      <c r="J18" s="19">
        <v>2619070.83</v>
      </c>
      <c r="K18" s="19">
        <v>2090930.25</v>
      </c>
      <c r="L18" s="19">
        <v>4693768.53</v>
      </c>
      <c r="M18" s="19">
        <v>2115583.25</v>
      </c>
      <c r="N18" s="19">
        <v>1778255.37</v>
      </c>
      <c r="O18" s="19">
        <v>1894166.73</v>
      </c>
      <c r="P18" s="19">
        <v>1910064.87</v>
      </c>
      <c r="Q18" s="19">
        <v>2176176.88</v>
      </c>
      <c r="R18" s="19">
        <v>2270974.04</v>
      </c>
      <c r="S18" s="19">
        <v>2218179.7999999998</v>
      </c>
      <c r="T18" s="19">
        <v>3156203.05</v>
      </c>
      <c r="U18" s="19">
        <v>2415104.94</v>
      </c>
    </row>
    <row r="19" spans="1:21" x14ac:dyDescent="0.3">
      <c r="A19" s="3" t="s">
        <v>4</v>
      </c>
      <c r="B19" s="19">
        <v>449760.11</v>
      </c>
      <c r="C19" s="19">
        <v>766646.26</v>
      </c>
      <c r="D19" s="19">
        <v>1552519.83</v>
      </c>
      <c r="E19" s="19">
        <v>1101477.24</v>
      </c>
      <c r="F19" s="19">
        <v>1103936.42</v>
      </c>
      <c r="G19" s="19">
        <v>1238083.26</v>
      </c>
      <c r="H19" s="19">
        <v>1311823.8799999999</v>
      </c>
      <c r="I19" s="19">
        <v>754706.11</v>
      </c>
      <c r="J19" s="19">
        <v>3126679.34</v>
      </c>
      <c r="K19" s="19">
        <v>8243424.6399999997</v>
      </c>
      <c r="L19" s="19">
        <v>1708730.97</v>
      </c>
      <c r="M19" s="19">
        <v>750207.32</v>
      </c>
      <c r="N19" s="19">
        <v>906077.06</v>
      </c>
      <c r="O19" s="19">
        <v>1090059.92</v>
      </c>
      <c r="P19" s="19">
        <v>4534019.13</v>
      </c>
      <c r="Q19" s="19">
        <v>1462665.7</v>
      </c>
      <c r="R19" s="19">
        <v>837753.42</v>
      </c>
      <c r="S19" s="19">
        <v>2282162.15</v>
      </c>
      <c r="T19" s="19">
        <v>1117573.3899999999</v>
      </c>
      <c r="U19" s="19">
        <v>1131863.77</v>
      </c>
    </row>
    <row r="20" spans="1:21" x14ac:dyDescent="0.3">
      <c r="A20" s="3" t="s">
        <v>5</v>
      </c>
      <c r="B20" s="19">
        <v>650715.21</v>
      </c>
      <c r="C20" s="19">
        <v>671932.5</v>
      </c>
      <c r="D20" s="19">
        <v>1674943.7</v>
      </c>
      <c r="E20" s="19">
        <v>1644993.31</v>
      </c>
      <c r="F20" s="19">
        <v>1490020.32</v>
      </c>
      <c r="G20" s="19">
        <v>1042428.19</v>
      </c>
      <c r="H20" s="19">
        <v>523043.6</v>
      </c>
      <c r="I20" s="19">
        <v>1261531.3400000001</v>
      </c>
      <c r="J20" s="19">
        <v>1176438.8700000001</v>
      </c>
      <c r="K20" s="19">
        <v>1244433.1100000001</v>
      </c>
      <c r="L20" s="19">
        <v>1230901.69</v>
      </c>
      <c r="M20" s="19">
        <v>1297495.52</v>
      </c>
      <c r="N20" s="19">
        <v>4012657.7</v>
      </c>
      <c r="O20" s="19">
        <v>719467.18</v>
      </c>
      <c r="P20" s="19">
        <v>5302842.32</v>
      </c>
      <c r="Q20" s="19">
        <v>1805197.17</v>
      </c>
      <c r="R20" s="19">
        <v>850545.15</v>
      </c>
      <c r="S20" s="19">
        <v>1517653.09</v>
      </c>
      <c r="T20" s="19">
        <v>3192930.93</v>
      </c>
      <c r="U20" s="19">
        <v>1972856.85</v>
      </c>
    </row>
    <row r="21" spans="1:21" x14ac:dyDescent="0.3">
      <c r="A21" s="3" t="s">
        <v>6</v>
      </c>
      <c r="B21" s="19">
        <v>609779.82999999996</v>
      </c>
      <c r="C21" s="19">
        <v>1232083.83</v>
      </c>
      <c r="D21" s="19">
        <v>3258101.66</v>
      </c>
      <c r="E21" s="19">
        <v>2868683.49</v>
      </c>
      <c r="F21" s="19">
        <v>1711154.63</v>
      </c>
      <c r="G21" s="19">
        <v>5048700.67</v>
      </c>
      <c r="H21" s="19">
        <v>2281702.1</v>
      </c>
      <c r="I21" s="19">
        <v>1815749.75</v>
      </c>
      <c r="J21" s="19">
        <v>8181905.6100000003</v>
      </c>
      <c r="K21" s="19">
        <v>1930187.76</v>
      </c>
      <c r="L21" s="19">
        <v>1580423.33</v>
      </c>
      <c r="M21" s="19">
        <v>11189812.380000001</v>
      </c>
      <c r="N21" s="19">
        <v>1671086.32</v>
      </c>
      <c r="O21" s="19">
        <v>3299930.88</v>
      </c>
      <c r="P21" s="19">
        <v>1807480.12</v>
      </c>
      <c r="Q21" s="19">
        <v>2700885.12</v>
      </c>
      <c r="R21" s="19">
        <v>3931990.03</v>
      </c>
      <c r="S21" s="19">
        <v>3262301.24</v>
      </c>
      <c r="T21" s="19">
        <v>10026900.029999999</v>
      </c>
      <c r="U21" s="19">
        <v>2686137.18</v>
      </c>
    </row>
    <row r="22" spans="1:21" s="28" customFormat="1" x14ac:dyDescent="0.3">
      <c r="A22" s="3" t="s">
        <v>7</v>
      </c>
      <c r="B22" s="46">
        <f t="shared" ref="B22:U22" si="3">SUM(B16:B21)</f>
        <v>10488358.549999999</v>
      </c>
      <c r="C22" s="46">
        <f t="shared" si="3"/>
        <v>10548880.49</v>
      </c>
      <c r="D22" s="46">
        <f t="shared" si="3"/>
        <v>21053617.34</v>
      </c>
      <c r="E22" s="46">
        <f t="shared" si="3"/>
        <v>17385787.780000001</v>
      </c>
      <c r="F22" s="46">
        <f t="shared" si="3"/>
        <v>14760446.199999999</v>
      </c>
      <c r="G22" s="46">
        <f t="shared" si="3"/>
        <v>17055788.579999998</v>
      </c>
      <c r="H22" s="46">
        <f t="shared" si="3"/>
        <v>11007005.539999999</v>
      </c>
      <c r="I22" s="46">
        <f t="shared" si="3"/>
        <v>11921404.42</v>
      </c>
      <c r="J22" s="46">
        <f t="shared" si="3"/>
        <v>30374345.759999998</v>
      </c>
      <c r="K22" s="46">
        <f t="shared" si="3"/>
        <v>18804875.5</v>
      </c>
      <c r="L22" s="46">
        <f t="shared" si="3"/>
        <v>18177706.090000004</v>
      </c>
      <c r="M22" s="46">
        <f t="shared" si="3"/>
        <v>20780282.719999999</v>
      </c>
      <c r="N22" s="46">
        <f t="shared" si="3"/>
        <v>21463384.930000003</v>
      </c>
      <c r="O22" s="46">
        <f t="shared" si="3"/>
        <v>11525408.210000001</v>
      </c>
      <c r="P22" s="46">
        <f t="shared" si="3"/>
        <v>22107375.66</v>
      </c>
      <c r="Q22" s="46">
        <f t="shared" si="3"/>
        <v>20652690.209999997</v>
      </c>
      <c r="R22" s="46">
        <f t="shared" si="3"/>
        <v>23521350.940000001</v>
      </c>
      <c r="S22" s="46">
        <f t="shared" si="3"/>
        <v>22012531.229999997</v>
      </c>
      <c r="T22" s="46">
        <f t="shared" si="3"/>
        <v>30957999</v>
      </c>
      <c r="U22" s="46">
        <f t="shared" si="3"/>
        <v>21919797.440000001</v>
      </c>
    </row>
  </sheetData>
  <mergeCells count="2">
    <mergeCell ref="B2:U2"/>
    <mergeCell ref="B14:U1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V38"/>
  <sheetViews>
    <sheetView zoomScale="80" zoomScaleNormal="80" workbookViewId="0">
      <pane xSplit="2" topLeftCell="E1" activePane="topRight" state="frozen"/>
      <selection pane="topRight" activeCell="W1" sqref="W1:X1048576"/>
    </sheetView>
  </sheetViews>
  <sheetFormatPr baseColWidth="10" defaultRowHeight="14.4" x14ac:dyDescent="0.3"/>
  <cols>
    <col min="1" max="1" width="3.88671875" customWidth="1"/>
    <col min="2" max="2" width="29.5546875" bestFit="1" customWidth="1"/>
    <col min="3" max="22" width="10.6640625" customWidth="1"/>
  </cols>
  <sheetData>
    <row r="2" spans="2:22" x14ac:dyDescent="0.3">
      <c r="C2" s="55" t="s">
        <v>9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2:22" x14ac:dyDescent="0.3">
      <c r="B3" s="5"/>
      <c r="C3" s="2">
        <v>2002</v>
      </c>
      <c r="D3" s="2">
        <v>2003</v>
      </c>
      <c r="E3" s="2">
        <v>2004</v>
      </c>
      <c r="F3" s="2">
        <v>2005</v>
      </c>
      <c r="G3" s="2">
        <v>2006</v>
      </c>
      <c r="H3" s="2">
        <v>2007</v>
      </c>
      <c r="I3" s="2">
        <v>2008</v>
      </c>
      <c r="J3" s="2">
        <v>2009</v>
      </c>
      <c r="K3" s="2">
        <v>2010</v>
      </c>
      <c r="L3" s="2">
        <v>2011</v>
      </c>
      <c r="M3" s="2">
        <v>2012</v>
      </c>
      <c r="N3" s="2">
        <v>2013</v>
      </c>
      <c r="O3" s="2">
        <v>2014</v>
      </c>
      <c r="P3" s="2">
        <v>2015</v>
      </c>
      <c r="Q3" s="2">
        <v>2016</v>
      </c>
      <c r="R3" s="2">
        <v>2017</v>
      </c>
      <c r="S3" s="2">
        <v>2018</v>
      </c>
      <c r="T3" s="2">
        <v>2019</v>
      </c>
      <c r="U3" s="2">
        <v>2020</v>
      </c>
      <c r="V3" s="2">
        <v>2021</v>
      </c>
    </row>
    <row r="4" spans="2:22" x14ac:dyDescent="0.3">
      <c r="B4" s="4" t="s">
        <v>1</v>
      </c>
      <c r="C4" s="9">
        <f t="shared" ref="C4:O4" si="0">C21+C26</f>
        <v>211107</v>
      </c>
      <c r="D4" s="9">
        <f t="shared" si="0"/>
        <v>215342</v>
      </c>
      <c r="E4" s="9">
        <f t="shared" si="0"/>
        <v>217404</v>
      </c>
      <c r="F4" s="9">
        <f t="shared" si="0"/>
        <v>220582</v>
      </c>
      <c r="G4" s="9">
        <f t="shared" si="0"/>
        <v>222295</v>
      </c>
      <c r="H4" s="9">
        <f t="shared" si="0"/>
        <v>224005</v>
      </c>
      <c r="I4" s="9">
        <f t="shared" si="0"/>
        <v>228641</v>
      </c>
      <c r="J4" s="9">
        <f t="shared" si="0"/>
        <v>233689</v>
      </c>
      <c r="K4" s="9">
        <f t="shared" si="0"/>
        <v>237856</v>
      </c>
      <c r="L4" s="9">
        <f t="shared" si="0"/>
        <v>245412</v>
      </c>
      <c r="M4" s="9">
        <f t="shared" si="0"/>
        <v>249922</v>
      </c>
      <c r="N4" s="9">
        <f t="shared" si="0"/>
        <v>252792</v>
      </c>
      <c r="O4" s="8">
        <f t="shared" si="0"/>
        <v>253739</v>
      </c>
      <c r="P4" s="8">
        <f t="shared" ref="P4" si="1">P21+P26</f>
        <v>260288</v>
      </c>
      <c r="Q4" s="8">
        <f>Q21+Q26</f>
        <v>264093</v>
      </c>
      <c r="R4" s="8">
        <f>R21+R26</f>
        <v>262789</v>
      </c>
      <c r="S4" s="8">
        <f>S21+S26</f>
        <v>265790</v>
      </c>
      <c r="T4" s="8">
        <f>T21+T26</f>
        <v>268602</v>
      </c>
      <c r="U4" s="8">
        <f t="shared" ref="U4:V4" si="2">U21+U26</f>
        <v>272735</v>
      </c>
      <c r="V4" s="8">
        <f t="shared" si="2"/>
        <v>274404</v>
      </c>
    </row>
    <row r="5" spans="2:22" x14ac:dyDescent="0.3">
      <c r="B5" s="3" t="s">
        <v>2</v>
      </c>
      <c r="C5" s="9">
        <f t="shared" ref="C5:O5" si="3">C20+C25+C27+C28+C29</f>
        <v>171625</v>
      </c>
      <c r="D5" s="9">
        <f t="shared" si="3"/>
        <v>174492</v>
      </c>
      <c r="E5" s="9">
        <f t="shared" si="3"/>
        <v>177475</v>
      </c>
      <c r="F5" s="9">
        <f t="shared" si="3"/>
        <v>179068</v>
      </c>
      <c r="G5" s="9">
        <f t="shared" si="3"/>
        <v>182063</v>
      </c>
      <c r="H5" s="9">
        <f t="shared" si="3"/>
        <v>185563</v>
      </c>
      <c r="I5" s="9">
        <f t="shared" si="3"/>
        <v>190014</v>
      </c>
      <c r="J5" s="9">
        <f t="shared" si="3"/>
        <v>194581</v>
      </c>
      <c r="K5" s="9">
        <f t="shared" si="3"/>
        <v>199585</v>
      </c>
      <c r="L5" s="9">
        <f t="shared" si="3"/>
        <v>205770</v>
      </c>
      <c r="M5" s="9">
        <f t="shared" si="3"/>
        <v>209673</v>
      </c>
      <c r="N5" s="9">
        <f t="shared" si="3"/>
        <v>212163</v>
      </c>
      <c r="O5" s="8">
        <f t="shared" si="3"/>
        <v>213934</v>
      </c>
      <c r="P5" s="8">
        <f t="shared" ref="P5:Q5" si="4">P20+P25+P27+P28+P29</f>
        <v>215818</v>
      </c>
      <c r="Q5" s="8">
        <f t="shared" si="4"/>
        <v>218143</v>
      </c>
      <c r="R5" s="8">
        <f t="shared" ref="R5:S5" si="5">R20+R25+R27+R28+R29</f>
        <v>219468</v>
      </c>
      <c r="S5" s="8">
        <f t="shared" si="5"/>
        <v>220675</v>
      </c>
      <c r="T5" s="8">
        <f t="shared" ref="T5:V5" si="6">T20+T25+T27+T28+T29</f>
        <v>222069</v>
      </c>
      <c r="U5" s="8">
        <f t="shared" si="6"/>
        <v>223402</v>
      </c>
      <c r="V5" s="8">
        <f t="shared" si="6"/>
        <v>223469</v>
      </c>
    </row>
    <row r="6" spans="2:22" x14ac:dyDescent="0.3">
      <c r="B6" s="3" t="s">
        <v>3</v>
      </c>
      <c r="C6" s="9">
        <f t="shared" ref="C6:O6" si="7">C18+C24+C30</f>
        <v>179628</v>
      </c>
      <c r="D6" s="9">
        <f t="shared" si="7"/>
        <v>182467</v>
      </c>
      <c r="E6" s="9">
        <f t="shared" si="7"/>
        <v>184078</v>
      </c>
      <c r="F6" s="9">
        <f t="shared" si="7"/>
        <v>185096</v>
      </c>
      <c r="G6" s="9">
        <f t="shared" si="7"/>
        <v>187995</v>
      </c>
      <c r="H6" s="9">
        <f t="shared" si="7"/>
        <v>190652</v>
      </c>
      <c r="I6" s="9">
        <f t="shared" si="7"/>
        <v>193226</v>
      </c>
      <c r="J6" s="9">
        <f t="shared" si="7"/>
        <v>196840</v>
      </c>
      <c r="K6" s="9">
        <f t="shared" si="7"/>
        <v>201886</v>
      </c>
      <c r="L6" s="9">
        <f t="shared" si="7"/>
        <v>208189</v>
      </c>
      <c r="M6" s="9">
        <f t="shared" si="7"/>
        <v>214083</v>
      </c>
      <c r="N6" s="9">
        <f t="shared" si="7"/>
        <v>217863</v>
      </c>
      <c r="O6" s="8">
        <f t="shared" si="7"/>
        <v>220162</v>
      </c>
      <c r="P6" s="8">
        <f t="shared" ref="P6:Q6" si="8">P18+P24+P30</f>
        <v>221816</v>
      </c>
      <c r="Q6" s="8">
        <f t="shared" si="8"/>
        <v>223684</v>
      </c>
      <c r="R6" s="8">
        <f t="shared" ref="R6:S6" si="9">R18+R24+R30</f>
        <v>224458</v>
      </c>
      <c r="S6" s="8">
        <f t="shared" si="9"/>
        <v>224392</v>
      </c>
      <c r="T6" s="8">
        <f t="shared" ref="T6:V6" si="10">T18+T24+T30</f>
        <v>226270</v>
      </c>
      <c r="U6" s="8">
        <f t="shared" si="10"/>
        <v>227146</v>
      </c>
      <c r="V6" s="8">
        <f t="shared" si="10"/>
        <v>227406</v>
      </c>
    </row>
    <row r="7" spans="2:22" x14ac:dyDescent="0.3">
      <c r="B7" s="3" t="s">
        <v>4</v>
      </c>
      <c r="C7" s="9">
        <f t="shared" ref="C7:O7" si="11">C19+C33+C34</f>
        <v>128604</v>
      </c>
      <c r="D7" s="9">
        <f t="shared" si="11"/>
        <v>128845</v>
      </c>
      <c r="E7" s="9">
        <f t="shared" si="11"/>
        <v>128508</v>
      </c>
      <c r="F7" s="9">
        <f t="shared" si="11"/>
        <v>128555</v>
      </c>
      <c r="G7" s="9">
        <f t="shared" si="11"/>
        <v>129562</v>
      </c>
      <c r="H7" s="9">
        <f t="shared" si="11"/>
        <v>130378</v>
      </c>
      <c r="I7" s="9">
        <f t="shared" si="11"/>
        <v>130952</v>
      </c>
      <c r="J7" s="9">
        <f t="shared" si="11"/>
        <v>131958</v>
      </c>
      <c r="K7" s="9">
        <f t="shared" si="11"/>
        <v>132660</v>
      </c>
      <c r="L7" s="9">
        <f t="shared" si="11"/>
        <v>133945</v>
      </c>
      <c r="M7" s="9">
        <f t="shared" si="11"/>
        <v>135876</v>
      </c>
      <c r="N7" s="9">
        <f t="shared" si="11"/>
        <v>137304</v>
      </c>
      <c r="O7" s="8">
        <f t="shared" si="11"/>
        <v>138057</v>
      </c>
      <c r="P7" s="8">
        <f t="shared" ref="P7:Q7" si="12">P19+P33+P34</f>
        <v>138569</v>
      </c>
      <c r="Q7" s="8">
        <f t="shared" si="12"/>
        <v>139724</v>
      </c>
      <c r="R7" s="8">
        <f t="shared" ref="R7:S7" si="13">R19+R33+R34</f>
        <v>140491</v>
      </c>
      <c r="S7" s="8">
        <f t="shared" si="13"/>
        <v>141027</v>
      </c>
      <c r="T7" s="8">
        <f t="shared" ref="T7:V7" si="14">T19+T33+T34</f>
        <v>142221</v>
      </c>
      <c r="U7" s="8">
        <f t="shared" si="14"/>
        <v>143716</v>
      </c>
      <c r="V7" s="8">
        <f t="shared" si="14"/>
        <v>144718</v>
      </c>
    </row>
    <row r="8" spans="2:22" x14ac:dyDescent="0.3">
      <c r="B8" s="3" t="s">
        <v>5</v>
      </c>
      <c r="C8" s="9">
        <f t="shared" ref="C8:O8" si="15">C22+C35+C36</f>
        <v>124845</v>
      </c>
      <c r="D8" s="9">
        <f t="shared" si="15"/>
        <v>125984</v>
      </c>
      <c r="E8" s="9">
        <f t="shared" si="15"/>
        <v>126416</v>
      </c>
      <c r="F8" s="9">
        <f t="shared" si="15"/>
        <v>126862</v>
      </c>
      <c r="G8" s="9">
        <f t="shared" si="15"/>
        <v>127924</v>
      </c>
      <c r="H8" s="9">
        <f t="shared" si="15"/>
        <v>129211</v>
      </c>
      <c r="I8" s="9">
        <f t="shared" si="15"/>
        <v>130814</v>
      </c>
      <c r="J8" s="9">
        <f t="shared" si="15"/>
        <v>132632</v>
      </c>
      <c r="K8" s="9">
        <f t="shared" si="15"/>
        <v>134178</v>
      </c>
      <c r="L8" s="9">
        <f t="shared" si="15"/>
        <v>136266</v>
      </c>
      <c r="M8" s="9">
        <f t="shared" si="15"/>
        <v>137410</v>
      </c>
      <c r="N8" s="9">
        <f t="shared" si="15"/>
        <v>139355</v>
      </c>
      <c r="O8" s="8">
        <f t="shared" si="15"/>
        <v>140586</v>
      </c>
      <c r="P8" s="8">
        <f t="shared" ref="P8:Q8" si="16">P22+P35+P36</f>
        <v>141872</v>
      </c>
      <c r="Q8" s="8">
        <f t="shared" si="16"/>
        <v>142698</v>
      </c>
      <c r="R8" s="8">
        <f t="shared" ref="R8:S8" si="17">R22+R35+R36</f>
        <v>143847</v>
      </c>
      <c r="S8" s="8">
        <f t="shared" si="17"/>
        <v>145669</v>
      </c>
      <c r="T8" s="8">
        <f t="shared" ref="T8:V8" si="18">T22+T35+T36</f>
        <v>146851</v>
      </c>
      <c r="U8" s="8">
        <f t="shared" si="18"/>
        <v>148304</v>
      </c>
      <c r="V8" s="8">
        <f t="shared" si="18"/>
        <v>148337</v>
      </c>
    </row>
    <row r="9" spans="2:22" x14ac:dyDescent="0.3">
      <c r="B9" s="3" t="s">
        <v>6</v>
      </c>
      <c r="C9" s="8">
        <f t="shared" ref="C9:O9" si="19">C23+C31+C32</f>
        <v>162575</v>
      </c>
      <c r="D9" s="8">
        <f t="shared" si="19"/>
        <v>164911</v>
      </c>
      <c r="E9" s="8">
        <f t="shared" si="19"/>
        <v>166018</v>
      </c>
      <c r="F9" s="8">
        <f t="shared" si="19"/>
        <v>166586</v>
      </c>
      <c r="G9" s="8">
        <f t="shared" si="19"/>
        <v>168965</v>
      </c>
      <c r="H9" s="8">
        <f t="shared" si="19"/>
        <v>171406</v>
      </c>
      <c r="I9" s="8">
        <f t="shared" si="19"/>
        <v>174844</v>
      </c>
      <c r="J9" s="8">
        <f t="shared" si="19"/>
        <v>178832</v>
      </c>
      <c r="K9" s="8">
        <f t="shared" si="19"/>
        <v>183373</v>
      </c>
      <c r="L9" s="8">
        <f t="shared" si="19"/>
        <v>189506</v>
      </c>
      <c r="M9" s="8">
        <f t="shared" si="19"/>
        <v>191890</v>
      </c>
      <c r="N9" s="8">
        <f t="shared" si="19"/>
        <v>195158</v>
      </c>
      <c r="O9" s="8">
        <f t="shared" si="19"/>
        <v>197008</v>
      </c>
      <c r="P9" s="8">
        <f t="shared" ref="P9:Q9" si="20">P23+P31+P32</f>
        <v>196810</v>
      </c>
      <c r="Q9" s="8">
        <f t="shared" si="20"/>
        <v>199548</v>
      </c>
      <c r="R9" s="8">
        <f t="shared" ref="R9:S9" si="21">R23+R31+R32</f>
        <v>200551</v>
      </c>
      <c r="S9" s="8">
        <f t="shared" si="21"/>
        <v>201173</v>
      </c>
      <c r="T9" s="8">
        <f t="shared" ref="T9:V9" si="22">T23+T31+T32</f>
        <v>202529</v>
      </c>
      <c r="U9" s="8">
        <f t="shared" si="22"/>
        <v>202952</v>
      </c>
      <c r="V9" s="8">
        <f t="shared" si="22"/>
        <v>201636</v>
      </c>
    </row>
    <row r="10" spans="2:22" x14ac:dyDescent="0.3">
      <c r="B10" s="3" t="s">
        <v>7</v>
      </c>
      <c r="C10" s="8">
        <f t="shared" ref="C10:O10" si="23">SUM(C4:C9)</f>
        <v>978384</v>
      </c>
      <c r="D10" s="8">
        <f t="shared" si="23"/>
        <v>992041</v>
      </c>
      <c r="E10" s="8">
        <f t="shared" si="23"/>
        <v>999899</v>
      </c>
      <c r="F10" s="8">
        <f t="shared" si="23"/>
        <v>1006749</v>
      </c>
      <c r="G10" s="8">
        <f t="shared" si="23"/>
        <v>1018804</v>
      </c>
      <c r="H10" s="8">
        <f t="shared" si="23"/>
        <v>1031215</v>
      </c>
      <c r="I10" s="8">
        <f t="shared" si="23"/>
        <v>1048491</v>
      </c>
      <c r="J10" s="8">
        <f t="shared" si="23"/>
        <v>1068532</v>
      </c>
      <c r="K10" s="8">
        <f t="shared" si="23"/>
        <v>1089538</v>
      </c>
      <c r="L10" s="8">
        <f t="shared" si="23"/>
        <v>1119088</v>
      </c>
      <c r="M10" s="8">
        <f t="shared" si="23"/>
        <v>1138854</v>
      </c>
      <c r="N10" s="8">
        <f t="shared" si="23"/>
        <v>1154635</v>
      </c>
      <c r="O10" s="8">
        <f t="shared" si="23"/>
        <v>1163486</v>
      </c>
      <c r="P10" s="8">
        <f>SUM(P4:P9)</f>
        <v>1175173</v>
      </c>
      <c r="Q10" s="8">
        <f>SUM(Q4:Q9)</f>
        <v>1187890</v>
      </c>
      <c r="R10" s="8">
        <f>SUM(R4:R9)</f>
        <v>1191604</v>
      </c>
      <c r="S10" s="8">
        <f>SUM(S4:S9)</f>
        <v>1198726</v>
      </c>
      <c r="T10" s="8">
        <f>SUM(T4:T9)</f>
        <v>1208542</v>
      </c>
      <c r="U10" s="8">
        <f t="shared" ref="U10:V10" si="24">SUM(U4:U9)</f>
        <v>1218255</v>
      </c>
      <c r="V10" s="8">
        <f t="shared" si="24"/>
        <v>1219970</v>
      </c>
    </row>
    <row r="12" spans="2:22" x14ac:dyDescent="0.3">
      <c r="B12" s="24" t="s">
        <v>82</v>
      </c>
      <c r="C12" s="25">
        <f>AVERAGE(C4:C9)</f>
        <v>163064</v>
      </c>
      <c r="D12" s="25">
        <f t="shared" ref="D12:O12" si="25">AVERAGE(D4:D9)</f>
        <v>165340.16666666666</v>
      </c>
      <c r="E12" s="25">
        <f t="shared" si="25"/>
        <v>166649.83333333334</v>
      </c>
      <c r="F12" s="25">
        <f t="shared" si="25"/>
        <v>167791.5</v>
      </c>
      <c r="G12" s="25">
        <f t="shared" si="25"/>
        <v>169800.66666666666</v>
      </c>
      <c r="H12" s="25">
        <f t="shared" si="25"/>
        <v>171869.16666666666</v>
      </c>
      <c r="I12" s="25">
        <f>AVERAGE(I4:I9)</f>
        <v>174748.5</v>
      </c>
      <c r="J12" s="25">
        <f t="shared" si="25"/>
        <v>178088.66666666666</v>
      </c>
      <c r="K12" s="25">
        <f t="shared" si="25"/>
        <v>181589.66666666666</v>
      </c>
      <c r="L12" s="25">
        <f t="shared" si="25"/>
        <v>186514.66666666666</v>
      </c>
      <c r="M12" s="25">
        <f t="shared" si="25"/>
        <v>189809</v>
      </c>
      <c r="N12" s="25">
        <f t="shared" si="25"/>
        <v>192439.16666666666</v>
      </c>
      <c r="O12" s="25">
        <f t="shared" si="25"/>
        <v>193914.33333333334</v>
      </c>
      <c r="P12" s="25">
        <f t="shared" ref="P12:U12" si="26">AVERAGE(P4:P9)</f>
        <v>195862.16666666666</v>
      </c>
      <c r="Q12" s="25">
        <f t="shared" si="26"/>
        <v>197981.66666666666</v>
      </c>
      <c r="R12" s="25">
        <f t="shared" si="26"/>
        <v>198600.66666666666</v>
      </c>
      <c r="S12" s="25">
        <f t="shared" si="26"/>
        <v>199787.66666666666</v>
      </c>
      <c r="T12" s="25">
        <f t="shared" si="26"/>
        <v>201423.66666666666</v>
      </c>
      <c r="U12" s="25">
        <f t="shared" si="26"/>
        <v>203042.5</v>
      </c>
      <c r="V12" s="25">
        <f t="shared" ref="V12" si="27">AVERAGE(V4:V9)</f>
        <v>203328.33333333334</v>
      </c>
    </row>
    <row r="16" spans="2:22" x14ac:dyDescent="0.3">
      <c r="C16" s="55" t="s">
        <v>9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2:22" x14ac:dyDescent="0.3">
      <c r="B17" s="6"/>
      <c r="C17" s="2">
        <v>2002</v>
      </c>
      <c r="D17" s="2">
        <v>2003</v>
      </c>
      <c r="E17" s="2">
        <v>2004</v>
      </c>
      <c r="F17" s="2">
        <v>2005</v>
      </c>
      <c r="G17" s="2">
        <v>2006</v>
      </c>
      <c r="H17" s="2">
        <v>2007</v>
      </c>
      <c r="I17" s="2">
        <v>2008</v>
      </c>
      <c r="J17" s="2">
        <v>2009</v>
      </c>
      <c r="K17" s="2">
        <v>2010</v>
      </c>
      <c r="L17" s="2">
        <v>2011</v>
      </c>
      <c r="M17" s="2" t="s">
        <v>10</v>
      </c>
      <c r="N17" s="2" t="s">
        <v>11</v>
      </c>
      <c r="O17" s="2" t="s">
        <v>12</v>
      </c>
      <c r="P17" s="2">
        <v>2015</v>
      </c>
      <c r="Q17" s="2">
        <v>2016</v>
      </c>
      <c r="R17" s="2">
        <v>2017</v>
      </c>
      <c r="S17" s="2">
        <v>2018</v>
      </c>
      <c r="T17" s="2">
        <v>2019</v>
      </c>
      <c r="U17" s="2">
        <v>2020</v>
      </c>
      <c r="V17" s="2">
        <v>2021</v>
      </c>
    </row>
    <row r="18" spans="2:22" x14ac:dyDescent="0.3">
      <c r="B18" s="7" t="s">
        <v>13</v>
      </c>
      <c r="C18" s="8">
        <v>90134</v>
      </c>
      <c r="D18" s="8">
        <v>91759</v>
      </c>
      <c r="E18" s="8">
        <v>92755</v>
      </c>
      <c r="F18" s="8">
        <v>93808</v>
      </c>
      <c r="G18" s="9">
        <v>96011</v>
      </c>
      <c r="H18" s="8">
        <v>97601</v>
      </c>
      <c r="I18" s="8">
        <v>99085</v>
      </c>
      <c r="J18" s="8">
        <v>101371</v>
      </c>
      <c r="K18" s="8">
        <v>104647</v>
      </c>
      <c r="L18" s="8">
        <v>107912</v>
      </c>
      <c r="M18" s="8">
        <v>111279</v>
      </c>
      <c r="N18" s="8">
        <v>113462</v>
      </c>
      <c r="O18" s="8">
        <v>115178</v>
      </c>
      <c r="P18" s="8">
        <v>116332</v>
      </c>
      <c r="Q18" s="8">
        <v>117412</v>
      </c>
      <c r="R18" s="49">
        <v>118241</v>
      </c>
      <c r="S18" s="49">
        <v>118382</v>
      </c>
      <c r="T18" s="49">
        <v>119714</v>
      </c>
      <c r="U18" s="54">
        <v>120887</v>
      </c>
      <c r="V18" s="54">
        <v>121929</v>
      </c>
    </row>
    <row r="19" spans="2:22" x14ac:dyDescent="0.3">
      <c r="B19" s="7" t="s">
        <v>14</v>
      </c>
      <c r="C19" s="8">
        <v>29000</v>
      </c>
      <c r="D19" s="8">
        <v>28992</v>
      </c>
      <c r="E19" s="8">
        <v>29088</v>
      </c>
      <c r="F19" s="8">
        <v>29265</v>
      </c>
      <c r="G19" s="9">
        <v>29552</v>
      </c>
      <c r="H19" s="8">
        <v>29681</v>
      </c>
      <c r="I19" s="8">
        <v>30086</v>
      </c>
      <c r="J19" s="8">
        <v>30456</v>
      </c>
      <c r="K19" s="8">
        <v>30811</v>
      </c>
      <c r="L19" s="8">
        <v>31408</v>
      </c>
      <c r="M19" s="8">
        <v>31963</v>
      </c>
      <c r="N19" s="8">
        <v>32350</v>
      </c>
      <c r="O19" s="8">
        <v>32560</v>
      </c>
      <c r="P19" s="8">
        <v>32835</v>
      </c>
      <c r="Q19" s="8">
        <v>33161</v>
      </c>
      <c r="R19" s="49">
        <v>33313</v>
      </c>
      <c r="S19" s="49">
        <v>33740</v>
      </c>
      <c r="T19" s="49">
        <v>34013</v>
      </c>
      <c r="U19" s="54">
        <v>34404</v>
      </c>
      <c r="V19" s="54">
        <v>34723</v>
      </c>
    </row>
    <row r="20" spans="2:22" x14ac:dyDescent="0.3">
      <c r="B20" s="7" t="s">
        <v>15</v>
      </c>
      <c r="C20" s="8">
        <v>19320</v>
      </c>
      <c r="D20" s="8">
        <v>19478</v>
      </c>
      <c r="E20" s="8">
        <v>19641</v>
      </c>
      <c r="F20" s="8">
        <v>19968</v>
      </c>
      <c r="G20" s="9">
        <v>20078</v>
      </c>
      <c r="H20" s="8">
        <v>20431</v>
      </c>
      <c r="I20" s="8">
        <v>20976</v>
      </c>
      <c r="J20" s="8">
        <v>21669</v>
      </c>
      <c r="K20" s="8">
        <v>22185</v>
      </c>
      <c r="L20" s="8">
        <v>22770</v>
      </c>
      <c r="M20" s="8">
        <v>22931</v>
      </c>
      <c r="N20" s="8">
        <v>23410</v>
      </c>
      <c r="O20" s="8">
        <v>23690</v>
      </c>
      <c r="P20" s="8">
        <v>23927</v>
      </c>
      <c r="Q20" s="8">
        <v>24224</v>
      </c>
      <c r="R20" s="49">
        <v>24701</v>
      </c>
      <c r="S20" s="49">
        <v>24830</v>
      </c>
      <c r="T20" s="49">
        <v>25179</v>
      </c>
      <c r="U20" s="54">
        <v>25502</v>
      </c>
      <c r="V20" s="54">
        <v>25441</v>
      </c>
    </row>
    <row r="21" spans="2:22" x14ac:dyDescent="0.3">
      <c r="B21" s="7" t="s">
        <v>16</v>
      </c>
      <c r="C21" s="8">
        <v>136730</v>
      </c>
      <c r="D21" s="8">
        <v>139501</v>
      </c>
      <c r="E21" s="8">
        <v>141312</v>
      </c>
      <c r="F21" s="8">
        <v>142853</v>
      </c>
      <c r="G21" s="9">
        <v>144784</v>
      </c>
      <c r="H21" s="8">
        <v>145917</v>
      </c>
      <c r="I21" s="8">
        <v>148873</v>
      </c>
      <c r="J21" s="8">
        <v>153377</v>
      </c>
      <c r="K21" s="8">
        <v>157673</v>
      </c>
      <c r="L21" s="8">
        <v>163210</v>
      </c>
      <c r="M21" s="8">
        <v>166497</v>
      </c>
      <c r="N21" s="8">
        <v>168576</v>
      </c>
      <c r="O21" s="8">
        <v>170407</v>
      </c>
      <c r="P21" s="8">
        <v>175534</v>
      </c>
      <c r="Q21" s="8">
        <v>178552</v>
      </c>
      <c r="R21" s="49">
        <v>176545</v>
      </c>
      <c r="S21" s="49">
        <v>179277</v>
      </c>
      <c r="T21" s="49">
        <v>181726</v>
      </c>
      <c r="U21" s="54">
        <v>185103</v>
      </c>
      <c r="V21" s="54">
        <v>186916</v>
      </c>
    </row>
    <row r="22" spans="2:22" x14ac:dyDescent="0.3">
      <c r="B22" s="7" t="s">
        <v>17</v>
      </c>
      <c r="C22" s="8">
        <v>40378</v>
      </c>
      <c r="D22" s="8">
        <v>41019</v>
      </c>
      <c r="E22" s="8">
        <v>41342</v>
      </c>
      <c r="F22" s="8">
        <v>41097</v>
      </c>
      <c r="G22" s="9">
        <v>41740</v>
      </c>
      <c r="H22" s="8">
        <v>42342</v>
      </c>
      <c r="I22" s="8">
        <v>42902</v>
      </c>
      <c r="J22" s="8">
        <v>43512</v>
      </c>
      <c r="K22" s="8">
        <v>44352</v>
      </c>
      <c r="L22" s="8">
        <v>45257</v>
      </c>
      <c r="M22" s="8">
        <v>45502</v>
      </c>
      <c r="N22" s="8">
        <v>46228</v>
      </c>
      <c r="O22" s="8">
        <v>46427</v>
      </c>
      <c r="P22" s="8">
        <v>46773</v>
      </c>
      <c r="Q22" s="8">
        <v>47180</v>
      </c>
      <c r="R22" s="49">
        <v>47414</v>
      </c>
      <c r="S22" s="49">
        <v>47786</v>
      </c>
      <c r="T22" s="49">
        <v>48367</v>
      </c>
      <c r="U22" s="54">
        <v>48473</v>
      </c>
      <c r="V22" s="54">
        <v>48331</v>
      </c>
    </row>
    <row r="23" spans="2:22" x14ac:dyDescent="0.3">
      <c r="B23" s="7" t="s">
        <v>18</v>
      </c>
      <c r="C23" s="8">
        <v>32089</v>
      </c>
      <c r="D23" s="8">
        <v>32703</v>
      </c>
      <c r="E23" s="8">
        <v>32718</v>
      </c>
      <c r="F23" s="8">
        <v>33069</v>
      </c>
      <c r="G23" s="9">
        <v>33462</v>
      </c>
      <c r="H23" s="8">
        <v>34128</v>
      </c>
      <c r="I23" s="8">
        <v>34727</v>
      </c>
      <c r="J23" s="8">
        <v>35372</v>
      </c>
      <c r="K23" s="8">
        <v>35803</v>
      </c>
      <c r="L23" s="8">
        <v>36492</v>
      </c>
      <c r="M23" s="8">
        <v>37009</v>
      </c>
      <c r="N23" s="8">
        <v>37364</v>
      </c>
      <c r="O23" s="8">
        <v>37957</v>
      </c>
      <c r="P23" s="8">
        <v>38448</v>
      </c>
      <c r="Q23" s="8">
        <v>39556</v>
      </c>
      <c r="R23" s="49">
        <v>40394</v>
      </c>
      <c r="S23" s="49">
        <v>41131</v>
      </c>
      <c r="T23" s="49">
        <v>41763</v>
      </c>
      <c r="U23" s="54">
        <v>42656</v>
      </c>
      <c r="V23" s="54">
        <v>43061</v>
      </c>
    </row>
    <row r="24" spans="2:22" x14ac:dyDescent="0.3">
      <c r="B24" s="7" t="s">
        <v>19</v>
      </c>
      <c r="C24" s="8">
        <v>46812</v>
      </c>
      <c r="D24" s="8">
        <v>47313</v>
      </c>
      <c r="E24" s="8">
        <v>47426</v>
      </c>
      <c r="F24" s="8">
        <v>47555</v>
      </c>
      <c r="G24" s="9">
        <v>47719</v>
      </c>
      <c r="H24" s="8">
        <v>48284</v>
      </c>
      <c r="I24" s="8">
        <v>48906</v>
      </c>
      <c r="J24" s="8">
        <v>49757</v>
      </c>
      <c r="K24" s="8">
        <v>50258</v>
      </c>
      <c r="L24" s="8">
        <v>51838</v>
      </c>
      <c r="M24" s="8">
        <v>53312</v>
      </c>
      <c r="N24" s="8">
        <v>54024</v>
      </c>
      <c r="O24" s="8">
        <v>54524</v>
      </c>
      <c r="P24" s="8">
        <v>55012</v>
      </c>
      <c r="Q24" s="8">
        <v>55613</v>
      </c>
      <c r="R24" s="49">
        <v>55746</v>
      </c>
      <c r="S24" s="49">
        <v>56008</v>
      </c>
      <c r="T24" s="49">
        <v>56289</v>
      </c>
      <c r="U24" s="54">
        <v>56581</v>
      </c>
      <c r="V24" s="54">
        <v>56281</v>
      </c>
    </row>
    <row r="25" spans="2:22" x14ac:dyDescent="0.3">
      <c r="B25" s="7" t="s">
        <v>20</v>
      </c>
      <c r="C25" s="8">
        <v>20034</v>
      </c>
      <c r="D25" s="8">
        <v>20247</v>
      </c>
      <c r="E25" s="8">
        <v>20492</v>
      </c>
      <c r="F25" s="8">
        <v>20609</v>
      </c>
      <c r="G25" s="9">
        <v>20970</v>
      </c>
      <c r="H25" s="8">
        <v>21395</v>
      </c>
      <c r="I25" s="8">
        <v>21743</v>
      </c>
      <c r="J25" s="8">
        <v>22160</v>
      </c>
      <c r="K25" s="8">
        <v>22589</v>
      </c>
      <c r="L25" s="8">
        <v>23059</v>
      </c>
      <c r="M25" s="8">
        <v>23383</v>
      </c>
      <c r="N25" s="8">
        <v>23664</v>
      </c>
      <c r="O25" s="8">
        <v>23836</v>
      </c>
      <c r="P25" s="8">
        <v>24066</v>
      </c>
      <c r="Q25" s="8">
        <v>24269</v>
      </c>
      <c r="R25" s="49">
        <v>24596</v>
      </c>
      <c r="S25" s="49">
        <v>24865</v>
      </c>
      <c r="T25" s="49">
        <v>24902</v>
      </c>
      <c r="U25" s="54">
        <v>25234</v>
      </c>
      <c r="V25" s="54">
        <v>25189</v>
      </c>
    </row>
    <row r="26" spans="2:22" x14ac:dyDescent="0.3">
      <c r="B26" s="7" t="s">
        <v>21</v>
      </c>
      <c r="C26" s="8">
        <v>74377</v>
      </c>
      <c r="D26" s="8">
        <v>75841</v>
      </c>
      <c r="E26" s="8">
        <v>76092</v>
      </c>
      <c r="F26" s="8">
        <v>77729</v>
      </c>
      <c r="G26" s="9">
        <v>77511</v>
      </c>
      <c r="H26" s="8">
        <v>78088</v>
      </c>
      <c r="I26" s="8">
        <v>79768</v>
      </c>
      <c r="J26" s="8">
        <v>80312</v>
      </c>
      <c r="K26" s="8">
        <v>80183</v>
      </c>
      <c r="L26" s="8">
        <v>82202</v>
      </c>
      <c r="M26" s="8">
        <v>83425</v>
      </c>
      <c r="N26" s="8">
        <v>84216</v>
      </c>
      <c r="O26" s="8">
        <v>83332</v>
      </c>
      <c r="P26" s="8">
        <v>84754</v>
      </c>
      <c r="Q26" s="8">
        <v>85541</v>
      </c>
      <c r="R26" s="49">
        <v>86244</v>
      </c>
      <c r="S26" s="49">
        <v>86513</v>
      </c>
      <c r="T26" s="49">
        <v>86876</v>
      </c>
      <c r="U26" s="54">
        <v>87632</v>
      </c>
      <c r="V26" s="54">
        <v>87488</v>
      </c>
    </row>
    <row r="27" spans="2:22" x14ac:dyDescent="0.3">
      <c r="B27" s="7" t="s">
        <v>22</v>
      </c>
      <c r="C27" s="8">
        <v>40893</v>
      </c>
      <c r="D27" s="8">
        <v>41569</v>
      </c>
      <c r="E27" s="8">
        <v>41938</v>
      </c>
      <c r="F27" s="8">
        <v>42250</v>
      </c>
      <c r="G27" s="9">
        <v>42981</v>
      </c>
      <c r="H27" s="8">
        <v>43564</v>
      </c>
      <c r="I27" s="8">
        <v>44601</v>
      </c>
      <c r="J27" s="8">
        <v>45637</v>
      </c>
      <c r="K27" s="8">
        <v>46818</v>
      </c>
      <c r="L27" s="8">
        <v>47947</v>
      </c>
      <c r="M27" s="8">
        <v>48805</v>
      </c>
      <c r="N27" s="8">
        <v>49411</v>
      </c>
      <c r="O27" s="8">
        <v>50237</v>
      </c>
      <c r="P27" s="8">
        <v>50724</v>
      </c>
      <c r="Q27" s="8">
        <v>51426</v>
      </c>
      <c r="R27" s="49">
        <v>51933</v>
      </c>
      <c r="S27" s="49">
        <v>52201</v>
      </c>
      <c r="T27" s="49">
        <v>52536</v>
      </c>
      <c r="U27" s="54">
        <v>52728</v>
      </c>
      <c r="V27" s="54">
        <v>52854</v>
      </c>
    </row>
    <row r="28" spans="2:22" x14ac:dyDescent="0.3">
      <c r="B28" s="7" t="s">
        <v>23</v>
      </c>
      <c r="C28" s="8">
        <v>16716</v>
      </c>
      <c r="D28" s="8">
        <v>17021</v>
      </c>
      <c r="E28" s="8">
        <v>17317</v>
      </c>
      <c r="F28" s="8">
        <v>17721</v>
      </c>
      <c r="G28" s="9">
        <v>18157</v>
      </c>
      <c r="H28" s="8">
        <v>18541</v>
      </c>
      <c r="I28" s="8">
        <v>19020</v>
      </c>
      <c r="J28" s="8">
        <v>19380</v>
      </c>
      <c r="K28" s="8">
        <v>19812</v>
      </c>
      <c r="L28" s="8">
        <v>20261</v>
      </c>
      <c r="M28" s="8">
        <v>20661</v>
      </c>
      <c r="N28" s="8">
        <v>21025</v>
      </c>
      <c r="O28" s="8">
        <v>21317</v>
      </c>
      <c r="P28" s="8">
        <v>21525</v>
      </c>
      <c r="Q28" s="8">
        <v>21638</v>
      </c>
      <c r="R28" s="49">
        <v>21609</v>
      </c>
      <c r="S28" s="49">
        <v>21774</v>
      </c>
      <c r="T28" s="49">
        <v>21990</v>
      </c>
      <c r="U28" s="54">
        <v>21959</v>
      </c>
      <c r="V28" s="54">
        <v>21873</v>
      </c>
    </row>
    <row r="29" spans="2:22" x14ac:dyDescent="0.3">
      <c r="B29" s="7" t="s">
        <v>24</v>
      </c>
      <c r="C29" s="8">
        <v>74662</v>
      </c>
      <c r="D29" s="8">
        <v>76177</v>
      </c>
      <c r="E29" s="8">
        <v>78087</v>
      </c>
      <c r="F29" s="8">
        <v>78520</v>
      </c>
      <c r="G29" s="9">
        <v>79877</v>
      </c>
      <c r="H29" s="8">
        <v>81632</v>
      </c>
      <c r="I29" s="8">
        <v>83674</v>
      </c>
      <c r="J29" s="8">
        <v>85735</v>
      </c>
      <c r="K29" s="8">
        <v>88181</v>
      </c>
      <c r="L29" s="8">
        <v>91733</v>
      </c>
      <c r="M29" s="8">
        <v>93893</v>
      </c>
      <c r="N29" s="8">
        <v>94653</v>
      </c>
      <c r="O29" s="8">
        <v>94854</v>
      </c>
      <c r="P29" s="8">
        <v>95576</v>
      </c>
      <c r="Q29" s="8">
        <v>96586</v>
      </c>
      <c r="R29" s="49">
        <v>96629</v>
      </c>
      <c r="S29" s="49">
        <v>97005</v>
      </c>
      <c r="T29" s="49">
        <v>97462</v>
      </c>
      <c r="U29" s="54">
        <v>97979</v>
      </c>
      <c r="V29" s="54">
        <v>98112</v>
      </c>
    </row>
    <row r="30" spans="2:22" x14ac:dyDescent="0.3">
      <c r="B30" s="7" t="s">
        <v>25</v>
      </c>
      <c r="C30" s="8">
        <v>42682</v>
      </c>
      <c r="D30" s="8">
        <v>43395</v>
      </c>
      <c r="E30" s="8">
        <v>43897</v>
      </c>
      <c r="F30" s="8">
        <v>43733</v>
      </c>
      <c r="G30" s="9">
        <v>44265</v>
      </c>
      <c r="H30" s="8">
        <v>44767</v>
      </c>
      <c r="I30" s="8">
        <v>45235</v>
      </c>
      <c r="J30" s="8">
        <v>45712</v>
      </c>
      <c r="K30" s="8">
        <v>46981</v>
      </c>
      <c r="L30" s="8">
        <v>48439</v>
      </c>
      <c r="M30" s="8">
        <v>49492</v>
      </c>
      <c r="N30" s="8">
        <v>50377</v>
      </c>
      <c r="O30" s="8">
        <v>50460</v>
      </c>
      <c r="P30" s="8">
        <v>50472</v>
      </c>
      <c r="Q30" s="8">
        <v>50659</v>
      </c>
      <c r="R30" s="49">
        <v>50471</v>
      </c>
      <c r="S30" s="49">
        <v>50002</v>
      </c>
      <c r="T30" s="49">
        <v>50267</v>
      </c>
      <c r="U30" s="54">
        <v>49678</v>
      </c>
      <c r="V30" s="54">
        <v>49196</v>
      </c>
    </row>
    <row r="31" spans="2:22" x14ac:dyDescent="0.3">
      <c r="B31" s="7" t="s">
        <v>26</v>
      </c>
      <c r="C31" s="8">
        <v>22750</v>
      </c>
      <c r="D31" s="8">
        <v>23070</v>
      </c>
      <c r="E31" s="8">
        <v>23047</v>
      </c>
      <c r="F31" s="8">
        <v>23142</v>
      </c>
      <c r="G31" s="9">
        <v>23557</v>
      </c>
      <c r="H31" s="8">
        <v>23785</v>
      </c>
      <c r="I31" s="8">
        <v>24078</v>
      </c>
      <c r="J31" s="8">
        <v>25185</v>
      </c>
      <c r="K31" s="8">
        <v>26338</v>
      </c>
      <c r="L31" s="8">
        <v>27358</v>
      </c>
      <c r="M31" s="8">
        <v>27134</v>
      </c>
      <c r="N31" s="8">
        <v>27207</v>
      </c>
      <c r="O31" s="8">
        <v>27447</v>
      </c>
      <c r="P31" s="8">
        <v>27332</v>
      </c>
      <c r="Q31" s="8">
        <v>27402</v>
      </c>
      <c r="R31" s="49">
        <v>27115</v>
      </c>
      <c r="S31" s="49">
        <v>27032</v>
      </c>
      <c r="T31" s="49">
        <v>27457</v>
      </c>
      <c r="U31" s="54">
        <v>27497</v>
      </c>
      <c r="V31" s="54">
        <v>27124</v>
      </c>
    </row>
    <row r="32" spans="2:22" x14ac:dyDescent="0.3">
      <c r="B32" s="7" t="s">
        <v>27</v>
      </c>
      <c r="C32" s="8">
        <v>107736</v>
      </c>
      <c r="D32" s="8">
        <v>109138</v>
      </c>
      <c r="E32" s="8">
        <v>110253</v>
      </c>
      <c r="F32" s="8">
        <v>110375</v>
      </c>
      <c r="G32" s="9">
        <v>111946</v>
      </c>
      <c r="H32" s="8">
        <v>113493</v>
      </c>
      <c r="I32" s="8">
        <v>116039</v>
      </c>
      <c r="J32" s="8">
        <v>118275</v>
      </c>
      <c r="K32" s="8">
        <v>121232</v>
      </c>
      <c r="L32" s="8">
        <v>125656</v>
      </c>
      <c r="M32" s="8">
        <v>127747</v>
      </c>
      <c r="N32" s="8">
        <v>130587</v>
      </c>
      <c r="O32" s="8">
        <v>131604</v>
      </c>
      <c r="P32" s="8">
        <v>131030</v>
      </c>
      <c r="Q32" s="8">
        <v>132590</v>
      </c>
      <c r="R32" s="49">
        <v>133042</v>
      </c>
      <c r="S32" s="49">
        <v>133010</v>
      </c>
      <c r="T32" s="49">
        <v>133309</v>
      </c>
      <c r="U32" s="54">
        <v>132799</v>
      </c>
      <c r="V32" s="54">
        <v>131451</v>
      </c>
    </row>
    <row r="33" spans="2:22" x14ac:dyDescent="0.3">
      <c r="B33" s="7" t="s">
        <v>28</v>
      </c>
      <c r="C33" s="8">
        <v>74952</v>
      </c>
      <c r="D33" s="8">
        <v>75433</v>
      </c>
      <c r="E33" s="8">
        <v>75122</v>
      </c>
      <c r="F33" s="8">
        <v>74976</v>
      </c>
      <c r="G33" s="9">
        <v>75954</v>
      </c>
      <c r="H33" s="8">
        <v>76576</v>
      </c>
      <c r="I33" s="8">
        <v>76732</v>
      </c>
      <c r="J33" s="8">
        <v>77336</v>
      </c>
      <c r="K33" s="8">
        <v>77589</v>
      </c>
      <c r="L33" s="8">
        <v>78288</v>
      </c>
      <c r="M33" s="8">
        <v>79610</v>
      </c>
      <c r="N33" s="8">
        <v>80487</v>
      </c>
      <c r="O33" s="8">
        <v>81089</v>
      </c>
      <c r="P33" s="8">
        <v>81280</v>
      </c>
      <c r="Q33" s="8">
        <v>81944</v>
      </c>
      <c r="R33" s="49">
        <v>82307</v>
      </c>
      <c r="S33" s="49">
        <v>82275</v>
      </c>
      <c r="T33" s="49">
        <v>83024</v>
      </c>
      <c r="U33" s="54">
        <v>83980</v>
      </c>
      <c r="V33" s="54">
        <v>84774</v>
      </c>
    </row>
    <row r="34" spans="2:22" x14ac:dyDescent="0.3">
      <c r="B34" s="7" t="s">
        <v>29</v>
      </c>
      <c r="C34" s="8">
        <v>24652</v>
      </c>
      <c r="D34" s="8">
        <v>24420</v>
      </c>
      <c r="E34" s="8">
        <v>24298</v>
      </c>
      <c r="F34" s="8">
        <v>24314</v>
      </c>
      <c r="G34" s="9">
        <v>24056</v>
      </c>
      <c r="H34" s="8">
        <v>24121</v>
      </c>
      <c r="I34" s="8">
        <v>24134</v>
      </c>
      <c r="J34" s="8">
        <v>24166</v>
      </c>
      <c r="K34" s="8">
        <v>24260</v>
      </c>
      <c r="L34" s="8">
        <v>24249</v>
      </c>
      <c r="M34" s="8">
        <v>24303</v>
      </c>
      <c r="N34" s="8">
        <v>24467</v>
      </c>
      <c r="O34" s="8">
        <v>24408</v>
      </c>
      <c r="P34" s="8">
        <v>24454</v>
      </c>
      <c r="Q34" s="8">
        <v>24619</v>
      </c>
      <c r="R34" s="49">
        <v>24871</v>
      </c>
      <c r="S34" s="49">
        <v>25012</v>
      </c>
      <c r="T34" s="49">
        <v>25184</v>
      </c>
      <c r="U34" s="54">
        <v>25332</v>
      </c>
      <c r="V34" s="54">
        <v>25221</v>
      </c>
    </row>
    <row r="35" spans="2:22" x14ac:dyDescent="0.3">
      <c r="B35" s="7" t="s">
        <v>30</v>
      </c>
      <c r="C35" s="8">
        <v>46706</v>
      </c>
      <c r="D35" s="8">
        <v>47225</v>
      </c>
      <c r="E35" s="8">
        <v>47332</v>
      </c>
      <c r="F35" s="8">
        <v>47845</v>
      </c>
      <c r="G35" s="9">
        <v>47952</v>
      </c>
      <c r="H35" s="8">
        <v>48315</v>
      </c>
      <c r="I35" s="8">
        <v>49261</v>
      </c>
      <c r="J35" s="8">
        <v>50163</v>
      </c>
      <c r="K35" s="8">
        <v>50749</v>
      </c>
      <c r="L35" s="8">
        <v>51515</v>
      </c>
      <c r="M35" s="8">
        <v>51871</v>
      </c>
      <c r="N35" s="8">
        <v>52592</v>
      </c>
      <c r="O35" s="8">
        <v>53318</v>
      </c>
      <c r="P35" s="8">
        <v>54022</v>
      </c>
      <c r="Q35" s="8">
        <v>54311</v>
      </c>
      <c r="R35" s="49">
        <v>55216</v>
      </c>
      <c r="S35" s="49">
        <v>56303</v>
      </c>
      <c r="T35" s="49">
        <v>56660</v>
      </c>
      <c r="U35" s="54">
        <v>57712</v>
      </c>
      <c r="V35" s="54">
        <v>58010</v>
      </c>
    </row>
    <row r="36" spans="2:22" x14ac:dyDescent="0.3">
      <c r="B36" s="7" t="s">
        <v>31</v>
      </c>
      <c r="C36" s="8">
        <v>37761</v>
      </c>
      <c r="D36" s="8">
        <v>37740</v>
      </c>
      <c r="E36" s="8">
        <v>37742</v>
      </c>
      <c r="F36" s="8">
        <v>37920</v>
      </c>
      <c r="G36" s="9">
        <v>38232</v>
      </c>
      <c r="H36" s="8">
        <v>38554</v>
      </c>
      <c r="I36" s="8">
        <v>38651</v>
      </c>
      <c r="J36" s="8">
        <v>38957</v>
      </c>
      <c r="K36" s="8">
        <v>39077</v>
      </c>
      <c r="L36" s="8">
        <v>39494</v>
      </c>
      <c r="M36" s="8">
        <v>40037</v>
      </c>
      <c r="N36" s="8">
        <v>40535</v>
      </c>
      <c r="O36" s="8">
        <v>40841</v>
      </c>
      <c r="P36" s="8">
        <v>41077</v>
      </c>
      <c r="Q36" s="8">
        <v>41207</v>
      </c>
      <c r="R36" s="49">
        <v>41217</v>
      </c>
      <c r="S36" s="49">
        <v>41580</v>
      </c>
      <c r="T36" s="49">
        <v>41824</v>
      </c>
      <c r="U36" s="54">
        <v>42119</v>
      </c>
      <c r="V36" s="54">
        <v>41996</v>
      </c>
    </row>
    <row r="37" spans="2:22" x14ac:dyDescent="0.3">
      <c r="B37" s="7" t="s">
        <v>7</v>
      </c>
      <c r="C37" s="8">
        <f t="shared" ref="C37:N37" si="28">SUM(C18:C36)</f>
        <v>978384</v>
      </c>
      <c r="D37" s="8">
        <f t="shared" si="28"/>
        <v>992041</v>
      </c>
      <c r="E37" s="8">
        <f t="shared" si="28"/>
        <v>999899</v>
      </c>
      <c r="F37" s="8">
        <f t="shared" si="28"/>
        <v>1006749</v>
      </c>
      <c r="G37" s="9">
        <f t="shared" si="28"/>
        <v>1018804</v>
      </c>
      <c r="H37" s="8">
        <f t="shared" si="28"/>
        <v>1031215</v>
      </c>
      <c r="I37" s="8">
        <f t="shared" si="28"/>
        <v>1048491</v>
      </c>
      <c r="J37" s="8">
        <f t="shared" si="28"/>
        <v>1068532</v>
      </c>
      <c r="K37" s="8">
        <f t="shared" si="28"/>
        <v>1089538</v>
      </c>
      <c r="L37" s="8">
        <f t="shared" si="28"/>
        <v>1119088</v>
      </c>
      <c r="M37" s="8">
        <f t="shared" si="28"/>
        <v>1138854</v>
      </c>
      <c r="N37" s="8">
        <f t="shared" si="28"/>
        <v>1154635</v>
      </c>
      <c r="O37" s="8">
        <f t="shared" ref="O37:V37" si="29">SUM(O18:O36)</f>
        <v>1163486</v>
      </c>
      <c r="P37" s="8">
        <f t="shared" si="29"/>
        <v>1175173</v>
      </c>
      <c r="Q37" s="8">
        <f t="shared" si="29"/>
        <v>1187890</v>
      </c>
      <c r="R37" s="8">
        <f t="shared" si="29"/>
        <v>1191604</v>
      </c>
      <c r="S37" s="8">
        <f t="shared" si="29"/>
        <v>1198726</v>
      </c>
      <c r="T37" s="8">
        <f t="shared" si="29"/>
        <v>1208542</v>
      </c>
      <c r="U37" s="8">
        <f t="shared" si="29"/>
        <v>1218255</v>
      </c>
      <c r="V37" s="8">
        <f t="shared" si="29"/>
        <v>1219970</v>
      </c>
    </row>
    <row r="38" spans="2:22" x14ac:dyDescent="0.3">
      <c r="B38" t="s">
        <v>32</v>
      </c>
    </row>
  </sheetData>
  <mergeCells count="2">
    <mergeCell ref="C2:V2"/>
    <mergeCell ref="C16:V16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ignoredErrors>
    <ignoredError sqref="M17:O17" numberStoredAsText="1"/>
    <ignoredError sqref="C37:Q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34"/>
  <sheetViews>
    <sheetView topLeftCell="A27" zoomScale="80" zoomScaleNormal="80" workbookViewId="0">
      <pane xSplit="1" topLeftCell="B1" activePane="topRight" state="frozen"/>
      <selection pane="topRight" activeCell="T34" sqref="T34"/>
    </sheetView>
  </sheetViews>
  <sheetFormatPr baseColWidth="10" defaultRowHeight="14.4" x14ac:dyDescent="0.3"/>
  <cols>
    <col min="1" max="1" width="29.5546875" bestFit="1" customWidth="1"/>
    <col min="2" max="17" width="15.6640625" customWidth="1"/>
    <col min="18" max="19" width="14.33203125" bestFit="1" customWidth="1"/>
    <col min="20" max="21" width="15.33203125" bestFit="1" customWidth="1"/>
  </cols>
  <sheetData>
    <row r="2" spans="1:21" x14ac:dyDescent="0.3">
      <c r="B2" s="55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">
      <c r="A3" s="5"/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</row>
    <row r="4" spans="1:21" x14ac:dyDescent="0.3">
      <c r="A4" s="4" t="s">
        <v>1</v>
      </c>
      <c r="B4" s="20">
        <v>6197338.1099999994</v>
      </c>
      <c r="C4" s="20">
        <v>-16146051.50999999</v>
      </c>
      <c r="D4" s="20">
        <v>1353421.0699999928</v>
      </c>
      <c r="E4" s="20">
        <v>8973032.4600000381</v>
      </c>
      <c r="F4" s="20">
        <v>-2619006.9099999964</v>
      </c>
      <c r="G4" s="20">
        <v>-8984024.6499999464</v>
      </c>
      <c r="H4" s="20">
        <v>2681163.2099999785</v>
      </c>
      <c r="I4" s="20">
        <v>2956636.4900000095</v>
      </c>
      <c r="J4" s="20">
        <v>3475167.619999975</v>
      </c>
      <c r="K4" s="20">
        <v>-3078539.6899999976</v>
      </c>
      <c r="L4" s="20">
        <v>-2982629.9900000095</v>
      </c>
      <c r="M4" s="20">
        <v>-671640.93999999762</v>
      </c>
      <c r="N4" s="20">
        <v>2357447.21</v>
      </c>
      <c r="O4" s="20">
        <v>3527558.02</v>
      </c>
      <c r="P4" s="20">
        <v>8460299.5099999905</v>
      </c>
      <c r="Q4" s="20">
        <v>8789762.3400000036</v>
      </c>
      <c r="R4" s="40">
        <v>8045507.2300000191</v>
      </c>
      <c r="S4" s="40">
        <v>3521928.5799999833</v>
      </c>
      <c r="T4" s="40">
        <v>4786282.1799999475</v>
      </c>
      <c r="U4" s="40">
        <v>85096.239999979734</v>
      </c>
    </row>
    <row r="5" spans="1:21" x14ac:dyDescent="0.3">
      <c r="A5" s="3" t="s">
        <v>2</v>
      </c>
      <c r="B5" s="20">
        <v>593641</v>
      </c>
      <c r="C5" s="20">
        <v>1264291.640000008</v>
      </c>
      <c r="D5" s="20">
        <v>-1782517.2800000012</v>
      </c>
      <c r="E5" s="20">
        <v>615776.58000000566</v>
      </c>
      <c r="F5" s="20">
        <v>34965.939999997616</v>
      </c>
      <c r="G5" s="20">
        <v>-1189596.9399999976</v>
      </c>
      <c r="H5" s="20">
        <v>-2146477.8799999878</v>
      </c>
      <c r="I5" s="20">
        <v>-1614585.8599999994</v>
      </c>
      <c r="J5" s="20">
        <v>2649630.9900000021</v>
      </c>
      <c r="K5" s="20">
        <v>124981.92999999225</v>
      </c>
      <c r="L5" s="20">
        <v>-2841345.1799999997</v>
      </c>
      <c r="M5" s="20">
        <v>842986.5700000003</v>
      </c>
      <c r="N5" s="20">
        <v>1242181.2599999979</v>
      </c>
      <c r="O5" s="20">
        <v>-1150698.9299999923</v>
      </c>
      <c r="P5" s="20">
        <v>424724.45999999344</v>
      </c>
      <c r="Q5" s="20">
        <v>3427927.1599999964</v>
      </c>
      <c r="R5" s="20">
        <v>-1426900.9400000125</v>
      </c>
      <c r="S5" s="20">
        <v>-648344.96999999881</v>
      </c>
      <c r="T5" s="20">
        <v>-393849.81000000238</v>
      </c>
      <c r="U5" s="20">
        <v>-1294056.2399999946</v>
      </c>
    </row>
    <row r="6" spans="1:21" x14ac:dyDescent="0.3">
      <c r="A6" s="3" t="s">
        <v>3</v>
      </c>
      <c r="B6" s="20">
        <v>1245509.4100000113</v>
      </c>
      <c r="C6" s="20">
        <v>421067.3200000003</v>
      </c>
      <c r="D6" s="20">
        <v>2950620.0299999937</v>
      </c>
      <c r="E6" s="20">
        <v>-4225310.150000006</v>
      </c>
      <c r="F6" s="20">
        <v>969524.07000000775</v>
      </c>
      <c r="G6" s="20">
        <v>384864.93000000715</v>
      </c>
      <c r="H6" s="20">
        <v>-1064110.0700000003</v>
      </c>
      <c r="I6" s="20">
        <v>-1549455.5899999887</v>
      </c>
      <c r="J6" s="20">
        <v>-574164.08999998868</v>
      </c>
      <c r="K6" s="20">
        <v>1792430.2600000054</v>
      </c>
      <c r="L6" s="20">
        <v>-573496.15999999642</v>
      </c>
      <c r="M6" s="20">
        <v>436217.14999999106</v>
      </c>
      <c r="N6" s="20">
        <v>1031944.2800000012</v>
      </c>
      <c r="O6" s="20">
        <v>1384276.8099999875</v>
      </c>
      <c r="P6" s="20">
        <v>1682253.8500000238</v>
      </c>
      <c r="Q6" s="20">
        <v>2338978.1999999732</v>
      </c>
      <c r="R6" s="40">
        <v>1531268.5500000119</v>
      </c>
      <c r="S6" s="40">
        <v>-3691256.5300000161</v>
      </c>
      <c r="T6" s="40">
        <v>402093.25999999046</v>
      </c>
      <c r="U6" s="40">
        <v>2232856.6400000006</v>
      </c>
    </row>
    <row r="7" spans="1:21" x14ac:dyDescent="0.3">
      <c r="A7" s="3" t="s">
        <v>4</v>
      </c>
      <c r="B7" s="20">
        <v>352992.82999999821</v>
      </c>
      <c r="C7" s="20">
        <v>2638843.4899999984</v>
      </c>
      <c r="D7" s="20">
        <v>1099743.0300000012</v>
      </c>
      <c r="E7" s="20">
        <v>1027050.1100000069</v>
      </c>
      <c r="F7" s="20">
        <v>713661.63000000268</v>
      </c>
      <c r="G7" s="20">
        <v>760448.62000000104</v>
      </c>
      <c r="H7" s="20">
        <v>295193.21000000089</v>
      </c>
      <c r="I7" s="20">
        <v>33738.070000000298</v>
      </c>
      <c r="J7" s="20">
        <v>118976.01999999583</v>
      </c>
      <c r="K7" s="20">
        <v>-237007.57999999821</v>
      </c>
      <c r="L7" s="20">
        <v>-181062.58999998868</v>
      </c>
      <c r="M7" s="20">
        <v>366199.35000000149</v>
      </c>
      <c r="N7" s="20">
        <v>95736.57</v>
      </c>
      <c r="O7" s="20">
        <v>-260486.49</v>
      </c>
      <c r="P7" s="20">
        <v>236655.1099999994</v>
      </c>
      <c r="Q7" s="20">
        <v>523011.41000001132</v>
      </c>
      <c r="R7" s="20">
        <v>951824.05000000447</v>
      </c>
      <c r="S7" s="20">
        <v>1294766.9299999997</v>
      </c>
      <c r="T7" s="20">
        <v>220615.8900000006</v>
      </c>
      <c r="U7" s="20">
        <v>483388.37999999523</v>
      </c>
    </row>
    <row r="8" spans="1:21" x14ac:dyDescent="0.3">
      <c r="A8" s="3" t="s">
        <v>5</v>
      </c>
      <c r="B8" s="20">
        <v>2352059.5199999996</v>
      </c>
      <c r="C8" s="20">
        <v>0</v>
      </c>
      <c r="D8" s="20">
        <v>793585.27999999747</v>
      </c>
      <c r="E8" s="20">
        <v>1335468.7800000012</v>
      </c>
      <c r="F8" s="20">
        <v>496609.16999999806</v>
      </c>
      <c r="G8" s="20">
        <v>890811.04000000283</v>
      </c>
      <c r="H8" s="20">
        <v>-2017539.0700000003</v>
      </c>
      <c r="I8" s="20">
        <v>-746293.09000000358</v>
      </c>
      <c r="J8" s="20">
        <v>893479.75000000745</v>
      </c>
      <c r="K8" s="20">
        <v>2482395.6299999952</v>
      </c>
      <c r="L8" s="20">
        <v>63755.570000000298</v>
      </c>
      <c r="M8" s="20">
        <v>101023.24999999255</v>
      </c>
      <c r="N8" s="20">
        <v>2114454.59</v>
      </c>
      <c r="O8" s="20">
        <v>2719964.17</v>
      </c>
      <c r="P8" s="20">
        <v>1928100.6199999973</v>
      </c>
      <c r="Q8" s="20">
        <v>322280.18999999762</v>
      </c>
      <c r="R8" s="20">
        <v>1496882.9799999967</v>
      </c>
      <c r="S8" s="20">
        <v>-1462195.4200000018</v>
      </c>
      <c r="T8" s="20">
        <v>232521.12000000477</v>
      </c>
      <c r="U8" s="20">
        <v>-926217.31999999285</v>
      </c>
    </row>
    <row r="9" spans="1:21" x14ac:dyDescent="0.3">
      <c r="A9" s="3" t="s">
        <v>6</v>
      </c>
      <c r="B9" s="20">
        <v>11287810.386</v>
      </c>
      <c r="C9" s="20">
        <v>8105441.0199999958</v>
      </c>
      <c r="D9" s="20">
        <v>7030163.8599999994</v>
      </c>
      <c r="E9" s="20">
        <v>1700514.9899999946</v>
      </c>
      <c r="F9" s="20">
        <v>-3122280.5399999991</v>
      </c>
      <c r="G9" s="20">
        <v>-2579510.4200000018</v>
      </c>
      <c r="H9" s="20">
        <v>-238736.64000000805</v>
      </c>
      <c r="I9" s="20">
        <v>-9551678.8799999952</v>
      </c>
      <c r="J9" s="20">
        <v>-485387.45000001043</v>
      </c>
      <c r="K9" s="20">
        <v>4263934.2800000012</v>
      </c>
      <c r="L9" s="20">
        <v>4020973.8299999982</v>
      </c>
      <c r="M9" s="20">
        <v>5411910.0300000003</v>
      </c>
      <c r="N9" s="20">
        <v>5597139.6000000089</v>
      </c>
      <c r="O9" s="20">
        <v>2916538.2800000012</v>
      </c>
      <c r="P9" s="20">
        <v>616542.55999998748</v>
      </c>
      <c r="Q9" s="20">
        <v>-514202.95000000298</v>
      </c>
      <c r="R9" s="20">
        <v>828885.98000000417</v>
      </c>
      <c r="S9" s="20">
        <v>541661.68999998271</v>
      </c>
      <c r="T9" s="20">
        <v>224143.92000001669</v>
      </c>
      <c r="U9" s="20">
        <v>1101908.2100000083</v>
      </c>
    </row>
    <row r="10" spans="1:21" x14ac:dyDescent="0.3">
      <c r="A10" s="3" t="s">
        <v>7</v>
      </c>
      <c r="B10" s="48">
        <f t="shared" ref="B10:L10" si="0">SUM(B4:B9)</f>
        <v>22029351.256000008</v>
      </c>
      <c r="C10" s="48">
        <f t="shared" si="0"/>
        <v>-3716408.0399999879</v>
      </c>
      <c r="D10" s="48">
        <f t="shared" si="0"/>
        <v>11445015.989999983</v>
      </c>
      <c r="E10" s="48">
        <f t="shared" si="0"/>
        <v>9426532.7700000405</v>
      </c>
      <c r="F10" s="48">
        <f t="shared" si="0"/>
        <v>-3526526.6399999894</v>
      </c>
      <c r="G10" s="48">
        <f t="shared" si="0"/>
        <v>-10717007.419999935</v>
      </c>
      <c r="H10" s="48">
        <f t="shared" si="0"/>
        <v>-2490507.240000017</v>
      </c>
      <c r="I10" s="48">
        <f t="shared" si="0"/>
        <v>-10471638.859999977</v>
      </c>
      <c r="J10" s="48">
        <f t="shared" si="0"/>
        <v>6077702.8399999812</v>
      </c>
      <c r="K10" s="48">
        <f t="shared" si="0"/>
        <v>5348194.8299999982</v>
      </c>
      <c r="L10" s="48">
        <f t="shared" si="0"/>
        <v>-2493804.5199999958</v>
      </c>
      <c r="M10" s="48">
        <f>SUM(M4:M9)</f>
        <v>6486695.409999988</v>
      </c>
      <c r="N10" s="48">
        <f t="shared" ref="N10:P10" si="1">SUM(N4:N9)</f>
        <v>12438903.510000009</v>
      </c>
      <c r="O10" s="48">
        <f t="shared" si="1"/>
        <v>9137151.8599999957</v>
      </c>
      <c r="P10" s="48">
        <f t="shared" si="1"/>
        <v>13348576.109999992</v>
      </c>
      <c r="Q10" s="48">
        <f>SUM(Q4:Q9)</f>
        <v>14887756.349999979</v>
      </c>
      <c r="R10" s="48">
        <f>SUM(R4:R9)</f>
        <v>11427467.850000024</v>
      </c>
      <c r="S10" s="48">
        <f>SUM(S4:S9)</f>
        <v>-443439.72000005096</v>
      </c>
      <c r="T10" s="48">
        <f t="shared" ref="T10:U10" si="2">SUM(T4:T9)</f>
        <v>5471806.5599999577</v>
      </c>
      <c r="U10" s="48">
        <f t="shared" si="2"/>
        <v>1682975.9099999964</v>
      </c>
    </row>
    <row r="14" spans="1:21" x14ac:dyDescent="0.3">
      <c r="B14" s="55" t="s">
        <v>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x14ac:dyDescent="0.3">
      <c r="A15" s="5"/>
      <c r="B15" s="2">
        <v>2002</v>
      </c>
      <c r="C15" s="2">
        <v>2003</v>
      </c>
      <c r="D15" s="2">
        <v>2004</v>
      </c>
      <c r="E15" s="2">
        <v>2005</v>
      </c>
      <c r="F15" s="2">
        <v>2006</v>
      </c>
      <c r="G15" s="2">
        <v>2007</v>
      </c>
      <c r="H15" s="2">
        <v>2008</v>
      </c>
      <c r="I15" s="2">
        <v>2009</v>
      </c>
      <c r="J15" s="2">
        <v>2010</v>
      </c>
      <c r="K15" s="2">
        <v>2011</v>
      </c>
      <c r="L15" s="2">
        <v>2012</v>
      </c>
      <c r="M15" s="2">
        <v>2013</v>
      </c>
      <c r="N15" s="2">
        <v>2014</v>
      </c>
      <c r="O15" s="2">
        <v>2015</v>
      </c>
      <c r="P15" s="2">
        <f>P3</f>
        <v>2016</v>
      </c>
      <c r="Q15" s="2">
        <f>Q3</f>
        <v>2017</v>
      </c>
      <c r="R15" s="2">
        <f>R3</f>
        <v>2018</v>
      </c>
      <c r="S15" s="2">
        <v>2019</v>
      </c>
      <c r="T15" s="2">
        <v>2020</v>
      </c>
      <c r="U15" s="2">
        <v>2021</v>
      </c>
    </row>
    <row r="16" spans="1:21" x14ac:dyDescent="0.3">
      <c r="A16" s="4" t="s">
        <v>1</v>
      </c>
      <c r="B16" s="21">
        <f>B4/Population!C4</f>
        <v>29.356383776947233</v>
      </c>
      <c r="C16" s="21">
        <f>C4/Population!D4</f>
        <v>-74.978645642744979</v>
      </c>
      <c r="D16" s="21">
        <f>D4/Population!E4</f>
        <v>6.2253733601957313</v>
      </c>
      <c r="E16" s="21">
        <f>E4/Population!F4</f>
        <v>40.67889700882229</v>
      </c>
      <c r="F16" s="21">
        <f>F4/Population!G4</f>
        <v>-11.781672597224393</v>
      </c>
      <c r="G16" s="21">
        <f>G4/Population!H4</f>
        <v>-40.106357670587471</v>
      </c>
      <c r="H16" s="21">
        <f>H4/Population!I4</f>
        <v>11.726519784290563</v>
      </c>
      <c r="I16" s="21">
        <f>I4/Population!J4</f>
        <v>12.652013958722959</v>
      </c>
      <c r="J16" s="21">
        <f>J4/Population!K4</f>
        <v>14.610384518363947</v>
      </c>
      <c r="K16" s="21">
        <f>K4/Population!L4</f>
        <v>-12.544373095040168</v>
      </c>
      <c r="L16" s="21">
        <f>L4/Population!M4</f>
        <v>-11.934243443954552</v>
      </c>
      <c r="M16" s="21">
        <f>M4/Population!N4</f>
        <v>-2.6568915946707081</v>
      </c>
      <c r="N16" s="22">
        <f>N4/Population!O4</f>
        <v>9.2908351100934432</v>
      </c>
      <c r="O16" s="22">
        <f>O4/Population!P4</f>
        <v>13.552518825301204</v>
      </c>
      <c r="P16" s="22">
        <f>P4/Population!Q4</f>
        <v>32.035303889160225</v>
      </c>
      <c r="Q16" s="22">
        <f>Q4/Population!R4</f>
        <v>33.447984276358611</v>
      </c>
      <c r="R16" s="22">
        <f>R4/Population!S4</f>
        <v>30.270165280860901</v>
      </c>
      <c r="S16" s="22">
        <f>S4/Population!T4</f>
        <v>13.112071317413807</v>
      </c>
      <c r="T16" s="22">
        <f>T4/Population!U4</f>
        <v>17.549204099216997</v>
      </c>
      <c r="U16" s="22">
        <f>U4/Population!V4</f>
        <v>0.31011297211403527</v>
      </c>
    </row>
    <row r="17" spans="1:21" x14ac:dyDescent="0.3">
      <c r="A17" s="3" t="s">
        <v>2</v>
      </c>
      <c r="B17" s="21">
        <f>B5/Population!C5</f>
        <v>3.4589424617625637</v>
      </c>
      <c r="C17" s="21">
        <f>C5/Population!D5</f>
        <v>7.2455564725030834</v>
      </c>
      <c r="D17" s="21">
        <f>D5/Population!E5</f>
        <v>-10.043765488096922</v>
      </c>
      <c r="E17" s="21">
        <f>E5/Population!F5</f>
        <v>3.4387862711372534</v>
      </c>
      <c r="F17" s="21">
        <f>F5/Population!G5</f>
        <v>0.19205406919581472</v>
      </c>
      <c r="G17" s="21">
        <f>G5/Population!H5</f>
        <v>-6.4107442755290531</v>
      </c>
      <c r="H17" s="21">
        <f>H5/Population!I5</f>
        <v>-11.29641963223756</v>
      </c>
      <c r="I17" s="21">
        <f>I5/Population!J5</f>
        <v>-8.2977570266367184</v>
      </c>
      <c r="J17" s="21">
        <f>J5/Population!K5</f>
        <v>13.27570203171582</v>
      </c>
      <c r="K17" s="21">
        <f>K5/Population!L5</f>
        <v>0.60738654808763304</v>
      </c>
      <c r="L17" s="21">
        <f>L5/Population!M5</f>
        <v>-13.551316478516545</v>
      </c>
      <c r="M17" s="21">
        <f>M5/Population!N5</f>
        <v>3.9732968048151669</v>
      </c>
      <c r="N17" s="22">
        <f>N5/Population!O5</f>
        <v>5.8063760786036713</v>
      </c>
      <c r="O17" s="22">
        <f>O5/Population!P5</f>
        <v>-5.3318023983170644</v>
      </c>
      <c r="P17" s="22">
        <f>P5/Population!Q5</f>
        <v>1.9470001787817781</v>
      </c>
      <c r="Q17" s="22">
        <f>Q5/Population!R5</f>
        <v>15.619257294913137</v>
      </c>
      <c r="R17" s="22">
        <f>R5/Population!S5</f>
        <v>-6.4660742721196893</v>
      </c>
      <c r="S17" s="22">
        <f>S5/Population!T5</f>
        <v>-2.9195654053469813</v>
      </c>
      <c r="T17" s="22">
        <f>T5/Population!U5</f>
        <v>-1.7629645661184876</v>
      </c>
      <c r="U17" s="22">
        <f>U5/Population!V5</f>
        <v>-5.7907639985859092</v>
      </c>
    </row>
    <row r="18" spans="1:21" x14ac:dyDescent="0.3">
      <c r="A18" s="3" t="s">
        <v>3</v>
      </c>
      <c r="B18" s="21">
        <f>B6/Population!C6</f>
        <v>6.9338266305921756</v>
      </c>
      <c r="C18" s="21">
        <f>C6/Population!D6</f>
        <v>2.3076354628508184</v>
      </c>
      <c r="D18" s="21">
        <f>D6/Population!E6</f>
        <v>16.029183443974802</v>
      </c>
      <c r="E18" s="21">
        <f>E6/Population!F6</f>
        <v>-22.827668615205116</v>
      </c>
      <c r="F18" s="21">
        <f>F6/Population!G6</f>
        <v>5.1571800845767584</v>
      </c>
      <c r="G18" s="21">
        <f>G6/Population!H6</f>
        <v>2.0186776430355158</v>
      </c>
      <c r="H18" s="21">
        <f>H6/Population!I6</f>
        <v>-5.5070749795576184</v>
      </c>
      <c r="I18" s="21">
        <f>I6/Population!J6</f>
        <v>-7.8716500203210158</v>
      </c>
      <c r="J18" s="21">
        <f>J6/Population!K6</f>
        <v>-2.8440015157068279</v>
      </c>
      <c r="K18" s="21">
        <f>K6/Population!L6</f>
        <v>8.6096299996637935</v>
      </c>
      <c r="L18" s="21">
        <f>L6/Population!M6</f>
        <v>-2.6788496050597033</v>
      </c>
      <c r="M18" s="21">
        <f>M6/Population!N6</f>
        <v>2.002254398406297</v>
      </c>
      <c r="N18" s="22">
        <f>N6/Population!O6</f>
        <v>4.687204331356007</v>
      </c>
      <c r="O18" s="22">
        <f>O6/Population!P6</f>
        <v>6.2406535597070878</v>
      </c>
      <c r="P18" s="22">
        <f>P6/Population!Q6</f>
        <v>7.5206713488672587</v>
      </c>
      <c r="Q18" s="22">
        <f>Q6/Population!R6</f>
        <v>10.420560639406807</v>
      </c>
      <c r="R18" s="22">
        <f>R6/Population!S6</f>
        <v>6.8240781756925912</v>
      </c>
      <c r="S18" s="22">
        <f>S6/Population!T6</f>
        <v>-16.313503911256536</v>
      </c>
      <c r="T18" s="22">
        <f>T6/Population!U6</f>
        <v>1.7701974060735848</v>
      </c>
      <c r="U18" s="22">
        <f>U6/Population!V6</f>
        <v>9.8188114649569513</v>
      </c>
    </row>
    <row r="19" spans="1:21" x14ac:dyDescent="0.3">
      <c r="A19" s="3" t="s">
        <v>4</v>
      </c>
      <c r="B19" s="21">
        <f>B7/Population!C7</f>
        <v>2.7448044384311392</v>
      </c>
      <c r="C19" s="21">
        <f>C7/Population!D7</f>
        <v>20.480759750087302</v>
      </c>
      <c r="D19" s="21">
        <f>D7/Population!E7</f>
        <v>8.5577787375105139</v>
      </c>
      <c r="E19" s="21">
        <f>E7/Population!F7</f>
        <v>7.9891883629575426</v>
      </c>
      <c r="F19" s="21">
        <f>F7/Population!G7</f>
        <v>5.5082634568778088</v>
      </c>
      <c r="G19" s="21">
        <f>G7/Population!H7</f>
        <v>5.8326452315574793</v>
      </c>
      <c r="H19" s="21">
        <f>H7/Population!I7</f>
        <v>2.2542092522451043</v>
      </c>
      <c r="I19" s="21">
        <f>I7/Population!J7</f>
        <v>0.25567278982706843</v>
      </c>
      <c r="J19" s="21">
        <f>J7/Population!K7</f>
        <v>0.89684923865517741</v>
      </c>
      <c r="K19" s="21">
        <f>K7/Population!L7</f>
        <v>-1.7694395460823338</v>
      </c>
      <c r="L19" s="21">
        <f>L7/Population!M7</f>
        <v>-1.3325575524742315</v>
      </c>
      <c r="M19" s="21">
        <f>M7/Population!N7</f>
        <v>2.667069786750579</v>
      </c>
      <c r="N19" s="22">
        <f>N7/Population!O7</f>
        <v>0.69345683304721972</v>
      </c>
      <c r="O19" s="22">
        <f>O7/Population!P7</f>
        <v>-1.8798323578866845</v>
      </c>
      <c r="P19" s="22">
        <f>P7/Population!Q7</f>
        <v>1.6937327159256779</v>
      </c>
      <c r="Q19" s="22">
        <f>Q7/Population!R7</f>
        <v>3.7227396060958449</v>
      </c>
      <c r="R19" s="22">
        <f>R7/Population!S7</f>
        <v>6.7492327710296927</v>
      </c>
      <c r="S19" s="22">
        <f>S7/Population!T7</f>
        <v>9.103908213273705</v>
      </c>
      <c r="T19" s="22">
        <f>T7/Population!U7</f>
        <v>1.5350823151214938</v>
      </c>
      <c r="U19" s="22">
        <f>U7/Population!V7</f>
        <v>3.3402090963114142</v>
      </c>
    </row>
    <row r="20" spans="1:21" x14ac:dyDescent="0.3">
      <c r="A20" s="3" t="s">
        <v>5</v>
      </c>
      <c r="B20" s="21">
        <f>B8/Population!C8</f>
        <v>18.839837558572626</v>
      </c>
      <c r="C20" s="21">
        <f>C8/Population!D8</f>
        <v>0</v>
      </c>
      <c r="D20" s="21">
        <f>D8/Population!E8</f>
        <v>6.277569927857213</v>
      </c>
      <c r="E20" s="21">
        <f>E8/Population!F8</f>
        <v>10.526940927937453</v>
      </c>
      <c r="F20" s="21">
        <f>F8/Population!G8</f>
        <v>3.8820641161939751</v>
      </c>
      <c r="G20" s="21">
        <f>G8/Population!H8</f>
        <v>6.8942353205222684</v>
      </c>
      <c r="H20" s="21">
        <f>H8/Population!I8</f>
        <v>-15.422959851392054</v>
      </c>
      <c r="I20" s="21">
        <f>I8/Population!J8</f>
        <v>-5.6267951173171147</v>
      </c>
      <c r="J20" s="21">
        <f>J8/Population!K8</f>
        <v>6.6589139054092881</v>
      </c>
      <c r="K20" s="21">
        <f>K8/Population!L8</f>
        <v>18.217278191184853</v>
      </c>
      <c r="L20" s="21">
        <f>L8/Population!M8</f>
        <v>0.46398056909977659</v>
      </c>
      <c r="M20" s="21">
        <f>M8/Population!N8</f>
        <v>0.72493451975165979</v>
      </c>
      <c r="N20" s="22">
        <f>N8/Population!O8</f>
        <v>15.040292703398631</v>
      </c>
      <c r="O20" s="22">
        <f>O8/Population!P8</f>
        <v>19.171959019397768</v>
      </c>
      <c r="P20" s="22">
        <f>P8/Population!Q8</f>
        <v>13.511756436670431</v>
      </c>
      <c r="Q20" s="22">
        <f>Q8/Population!R8</f>
        <v>2.2404373396733863</v>
      </c>
      <c r="R20" s="22">
        <f>R8/Population!S8</f>
        <v>10.27591992805605</v>
      </c>
      <c r="S20" s="22">
        <f>S8/Population!T8</f>
        <v>-9.9570000885251151</v>
      </c>
      <c r="T20" s="22">
        <f>T8/Population!U8</f>
        <v>1.5678681626928792</v>
      </c>
      <c r="U20" s="22">
        <f>U8/Population!V8</f>
        <v>-6.2440073616157319</v>
      </c>
    </row>
    <row r="21" spans="1:21" x14ac:dyDescent="0.3">
      <c r="A21" s="3" t="s">
        <v>6</v>
      </c>
      <c r="B21" s="21">
        <f>B9/Population!C9</f>
        <v>69.431403266184844</v>
      </c>
      <c r="C21" s="21">
        <f>C9/Population!D9</f>
        <v>49.15039639563156</v>
      </c>
      <c r="D21" s="21">
        <f>D9/Population!E9</f>
        <v>42.345792986302683</v>
      </c>
      <c r="E21" s="21">
        <f>E9/Population!F9</f>
        <v>10.20803062682335</v>
      </c>
      <c r="F21" s="21">
        <f>F9/Population!G9</f>
        <v>-18.478859763856416</v>
      </c>
      <c r="G21" s="21">
        <f>G9/Population!H9</f>
        <v>-15.049125584868685</v>
      </c>
      <c r="H21" s="21">
        <f>H9/Population!I9</f>
        <v>-1.3654265516689623</v>
      </c>
      <c r="I21" s="21">
        <f>I9/Population!J9</f>
        <v>-53.411463720139544</v>
      </c>
      <c r="J21" s="21">
        <f>J9/Population!K9</f>
        <v>-2.6469951955850122</v>
      </c>
      <c r="K21" s="21">
        <f>K9/Population!L9</f>
        <v>22.500260044536855</v>
      </c>
      <c r="L21" s="21">
        <f>L9/Population!M9</f>
        <v>20.95457725780394</v>
      </c>
      <c r="M21" s="21">
        <f>M9/Population!N9</f>
        <v>27.730915617089742</v>
      </c>
      <c r="N21" s="22">
        <f>N9/Population!O9</f>
        <v>28.410722407211935</v>
      </c>
      <c r="O21" s="22">
        <f>O9/Population!P9</f>
        <v>14.819055332554246</v>
      </c>
      <c r="P21" s="22">
        <f>P9/Population!Q9</f>
        <v>3.0896955118567337</v>
      </c>
      <c r="Q21" s="22">
        <f>Q9/Population!R9</f>
        <v>-2.5639510648164454</v>
      </c>
      <c r="R21" s="22">
        <f>R9/Population!S9</f>
        <v>4.120264548423517</v>
      </c>
      <c r="S21" s="22">
        <f>S9/Population!T9</f>
        <v>2.6744895298943989</v>
      </c>
      <c r="T21" s="22">
        <f>T9/Population!U9</f>
        <v>1.1044183846427564</v>
      </c>
      <c r="U21" s="22">
        <f>U9/Population!V9</f>
        <v>5.4648386696820426</v>
      </c>
    </row>
    <row r="22" spans="1:21" x14ac:dyDescent="0.3">
      <c r="A22" s="3" t="s">
        <v>7</v>
      </c>
      <c r="B22" s="47">
        <f t="shared" ref="B22" si="3">SUM(B16:B21)</f>
        <v>130.76519813249058</v>
      </c>
      <c r="C22" s="47">
        <f t="shared" ref="C22" si="4">SUM(C16:C21)</f>
        <v>4.2057024383277763</v>
      </c>
      <c r="D22" s="47">
        <f t="shared" ref="D22" si="5">SUM(D16:D21)</f>
        <v>69.391932967744026</v>
      </c>
      <c r="E22" s="47">
        <f t="shared" ref="E22" si="6">SUM(E16:E21)</f>
        <v>50.014174582472769</v>
      </c>
      <c r="F22" s="47">
        <f t="shared" ref="F22" si="7">SUM(F16:F21)</f>
        <v>-15.520970634236452</v>
      </c>
      <c r="G22" s="47">
        <f t="shared" ref="G22" si="8">SUM(G16:G21)</f>
        <v>-46.820669335869944</v>
      </c>
      <c r="H22" s="47">
        <f t="shared" ref="H22" si="9">SUM(H16:H21)</f>
        <v>-19.611151978320528</v>
      </c>
      <c r="I22" s="47">
        <f t="shared" ref="I22" si="10">SUM(I16:I21)</f>
        <v>-62.299979135864362</v>
      </c>
      <c r="J22" s="47">
        <f t="shared" ref="J22" si="11">SUM(J16:J21)</f>
        <v>29.950852982852389</v>
      </c>
      <c r="K22" s="47">
        <f t="shared" ref="K22" si="12">SUM(K16:K21)</f>
        <v>35.620742142350636</v>
      </c>
      <c r="L22" s="47">
        <f t="shared" ref="L22" si="13">SUM(L16:L21)</f>
        <v>-8.078409253101313</v>
      </c>
      <c r="M22" s="47">
        <f t="shared" ref="M22" si="14">SUM(M16:M21)</f>
        <v>34.44157953214274</v>
      </c>
      <c r="N22" s="47">
        <f t="shared" ref="N22" si="15">SUM(N16:N21)</f>
        <v>63.928887463710907</v>
      </c>
      <c r="O22" s="47">
        <f>SUM(O16:O21)</f>
        <v>46.572551980756558</v>
      </c>
      <c r="P22" s="47">
        <f>SUM(P16:P21)</f>
        <v>59.798160081262104</v>
      </c>
      <c r="Q22" s="47">
        <f>SUM(Q16:Q21)</f>
        <v>62.887028091631343</v>
      </c>
      <c r="R22" s="47">
        <f>SUM(R16:R21)</f>
        <v>51.773586431943059</v>
      </c>
      <c r="S22" s="47">
        <f>SUM(S16:S21)</f>
        <v>-4.2996003445467208</v>
      </c>
      <c r="T22" s="47">
        <f t="shared" ref="T22:U22" si="16">SUM(T16:T21)</f>
        <v>21.763805801629221</v>
      </c>
      <c r="U22" s="47">
        <f t="shared" si="16"/>
        <v>6.8992008428628022</v>
      </c>
    </row>
    <row r="26" spans="1:21" x14ac:dyDescent="0.3">
      <c r="B26" s="28" t="s">
        <v>83</v>
      </c>
    </row>
    <row r="27" spans="1:21" x14ac:dyDescent="0.3">
      <c r="A27" s="5"/>
      <c r="B27" s="34">
        <v>2002</v>
      </c>
      <c r="C27" s="34">
        <v>2003</v>
      </c>
      <c r="D27" s="34">
        <v>2004</v>
      </c>
      <c r="E27" s="34">
        <v>2005</v>
      </c>
      <c r="F27" s="34">
        <v>2006</v>
      </c>
      <c r="G27" s="34">
        <v>2007</v>
      </c>
      <c r="H27" s="34">
        <v>2008</v>
      </c>
      <c r="I27" s="34">
        <v>2009</v>
      </c>
      <c r="J27" s="34">
        <v>2010</v>
      </c>
      <c r="K27" s="34">
        <v>2011</v>
      </c>
      <c r="L27" s="34">
        <v>2012</v>
      </c>
      <c r="M27" s="34">
        <v>2013</v>
      </c>
      <c r="N27" s="34">
        <v>2014</v>
      </c>
      <c r="O27" s="34">
        <v>2015</v>
      </c>
      <c r="P27" s="34">
        <v>2016</v>
      </c>
      <c r="Q27" s="34">
        <v>2017</v>
      </c>
      <c r="R27" s="34">
        <v>2018</v>
      </c>
      <c r="S27" s="34">
        <v>2019</v>
      </c>
      <c r="T27" s="34">
        <v>2020</v>
      </c>
      <c r="U27" s="34">
        <v>2021</v>
      </c>
    </row>
    <row r="28" spans="1:21" x14ac:dyDescent="0.3">
      <c r="A28" s="4" t="s">
        <v>1</v>
      </c>
      <c r="B28" s="20">
        <f>B4-Recettes!B4+Dépenses!B4</f>
        <v>0</v>
      </c>
      <c r="C28" s="20">
        <f>C4-Recettes!C4+Dépenses!C4</f>
        <v>0</v>
      </c>
      <c r="D28" s="20">
        <f>D4-Recettes!D4+Dépenses!D4</f>
        <v>0</v>
      </c>
      <c r="E28" s="20">
        <f>E4-Recettes!E4+Dépenses!E4</f>
        <v>0</v>
      </c>
      <c r="F28" s="20">
        <f>F4-Recettes!F4+Dépenses!F4</f>
        <v>0</v>
      </c>
      <c r="G28" s="20">
        <f>G4-Recettes!G4+Dépenses!G4</f>
        <v>0</v>
      </c>
      <c r="H28" s="20">
        <f>H4-Recettes!H4+Dépenses!H4</f>
        <v>0</v>
      </c>
      <c r="I28" s="20">
        <f>I4-Recettes!I4+Dépenses!I4</f>
        <v>0</v>
      </c>
      <c r="J28" s="20">
        <f>J4-Recettes!J4+Dépenses!J4</f>
        <v>0</v>
      </c>
      <c r="K28" s="20">
        <f>K4-Recettes!K4+Dépenses!K4</f>
        <v>0</v>
      </c>
      <c r="L28" s="20">
        <f>L4-Recettes!L4+Dépenses!L4</f>
        <v>0</v>
      </c>
      <c r="M28" s="20">
        <f>M4-Recettes!M4+Dépenses!M4</f>
        <v>0</v>
      </c>
      <c r="N28" s="20">
        <f>N4-Recettes!N4+Dépenses!N4</f>
        <v>0</v>
      </c>
      <c r="O28" s="20">
        <f>O4-Recettes!O4+Dépenses!O4</f>
        <v>0</v>
      </c>
      <c r="P28" s="20">
        <f>P4-Recettes!P4+Dépenses!P4</f>
        <v>0</v>
      </c>
      <c r="Q28" s="20">
        <f>Q4-Recettes!Q4+Dépenses!Q4</f>
        <v>0</v>
      </c>
      <c r="R28" s="20">
        <f>R4-Recettes!R4+Dépenses!R4</f>
        <v>0</v>
      </c>
      <c r="S28" s="20">
        <f>S4-Recettes!S4+Dépenses!S4</f>
        <v>0</v>
      </c>
      <c r="T28" s="20">
        <f>T4-Recettes!T4+Dépenses!T4</f>
        <v>0</v>
      </c>
      <c r="U28" s="20">
        <f>U4-Recettes!U4+Dépenses!U4</f>
        <v>2849534.2599999905</v>
      </c>
    </row>
    <row r="29" spans="1:21" x14ac:dyDescent="0.3">
      <c r="A29" s="3" t="s">
        <v>2</v>
      </c>
      <c r="B29" s="20">
        <f>B5-Recettes!B5+Dépenses!B5</f>
        <v>0</v>
      </c>
      <c r="C29" s="20">
        <f>C5-Recettes!C5+Dépenses!C5</f>
        <v>0</v>
      </c>
      <c r="D29" s="20">
        <f>D5-Recettes!D5+Dépenses!D5</f>
        <v>0</v>
      </c>
      <c r="E29" s="20">
        <f>E5-Recettes!E5+Dépenses!E5</f>
        <v>0</v>
      </c>
      <c r="F29" s="20">
        <f>F5-Recettes!F5+Dépenses!F5</f>
        <v>0</v>
      </c>
      <c r="G29" s="20">
        <f>G5-Recettes!G5+Dépenses!G5</f>
        <v>0</v>
      </c>
      <c r="H29" s="20">
        <f>H5-Recettes!H5+Dépenses!H5</f>
        <v>0</v>
      </c>
      <c r="I29" s="20">
        <f>I5-Recettes!I5+Dépenses!I5</f>
        <v>0</v>
      </c>
      <c r="J29" s="20">
        <f>J5-Recettes!J5+Dépenses!J5</f>
        <v>0</v>
      </c>
      <c r="K29" s="20">
        <f>K5-Recettes!K5+Dépenses!K5</f>
        <v>0</v>
      </c>
      <c r="L29" s="20">
        <f>L5-Recettes!L5+Dépenses!L5</f>
        <v>0</v>
      </c>
      <c r="M29" s="20">
        <f>M5-Recettes!M5+Dépenses!M5</f>
        <v>0</v>
      </c>
      <c r="N29" s="20">
        <f>N5-Recettes!N5+Dépenses!N5</f>
        <v>0</v>
      </c>
      <c r="O29" s="20">
        <f>O5-Recettes!O5+Dépenses!O5</f>
        <v>0</v>
      </c>
      <c r="P29" s="20">
        <f>P5-Recettes!P5+Dépenses!P5</f>
        <v>0</v>
      </c>
      <c r="Q29" s="20">
        <f>Q5-Recettes!Q5+Dépenses!Q5</f>
        <v>0</v>
      </c>
      <c r="R29" s="20">
        <f>R5-Recettes!R5+Dépenses!R5</f>
        <v>0</v>
      </c>
      <c r="S29" s="20">
        <f>S5-Recettes!S5+Dépenses!S5</f>
        <v>0</v>
      </c>
      <c r="T29" s="20">
        <f>T5-Recettes!T5+Dépenses!T5</f>
        <v>0</v>
      </c>
      <c r="U29" s="20">
        <f>U5-Recettes!U5+Dépenses!U5</f>
        <v>0</v>
      </c>
    </row>
    <row r="30" spans="1:21" x14ac:dyDescent="0.3">
      <c r="A30" s="3" t="s">
        <v>3</v>
      </c>
      <c r="B30" s="20">
        <f>B6-Recettes!B6+Dépenses!B6</f>
        <v>0</v>
      </c>
      <c r="C30" s="20">
        <f>C6-Recettes!C6+Dépenses!C6</f>
        <v>0</v>
      </c>
      <c r="D30" s="20">
        <f>D6-Recettes!D6+Dépenses!D6</f>
        <v>0</v>
      </c>
      <c r="E30" s="20">
        <f>E6-Recettes!E6+Dépenses!E6</f>
        <v>0</v>
      </c>
      <c r="F30" s="20">
        <f>F6-Recettes!F6+Dépenses!F6</f>
        <v>0</v>
      </c>
      <c r="G30" s="20">
        <f>G6-Recettes!G6+Dépenses!G6</f>
        <v>0</v>
      </c>
      <c r="H30" s="20">
        <f>H6-Recettes!H6+Dépenses!H6</f>
        <v>0</v>
      </c>
      <c r="I30" s="20">
        <f>I6-Recettes!I6+Dépenses!I6</f>
        <v>0</v>
      </c>
      <c r="J30" s="20">
        <f>J6-Recettes!J6+Dépenses!J6</f>
        <v>0</v>
      </c>
      <c r="K30" s="20">
        <f>K6-Recettes!K6+Dépenses!K6</f>
        <v>0</v>
      </c>
      <c r="L30" s="20">
        <f>L6-Recettes!L6+Dépenses!L6</f>
        <v>0</v>
      </c>
      <c r="M30" s="20">
        <f>M6-Recettes!M6+Dépenses!M6</f>
        <v>0</v>
      </c>
      <c r="N30" s="20">
        <f>N6-Recettes!N6+Dépenses!N6</f>
        <v>0</v>
      </c>
      <c r="O30" s="20">
        <f>O6-Recettes!O6+Dépenses!O6</f>
        <v>0</v>
      </c>
      <c r="P30" s="20">
        <f>P6-Recettes!P6+Dépenses!P6</f>
        <v>0</v>
      </c>
      <c r="Q30" s="20">
        <f>Q6-Recettes!Q6+Dépenses!Q6</f>
        <v>0</v>
      </c>
      <c r="R30" s="20">
        <f>R6-Recettes!R6+Dépenses!R6</f>
        <v>0</v>
      </c>
      <c r="S30" s="20">
        <f>S6-Recettes!S6+Dépenses!S6</f>
        <v>0</v>
      </c>
      <c r="T30" s="20">
        <f>T6-Recettes!T6+Dépenses!T6</f>
        <v>0</v>
      </c>
      <c r="U30" s="20">
        <f>U6-Recettes!U6+Dépenses!U6</f>
        <v>0</v>
      </c>
    </row>
    <row r="31" spans="1:21" x14ac:dyDescent="0.3">
      <c r="A31" s="3" t="s">
        <v>4</v>
      </c>
      <c r="B31" s="20">
        <f>B7-Recettes!B7+Dépenses!B7</f>
        <v>0</v>
      </c>
      <c r="C31" s="20">
        <f>C7-Recettes!C7+Dépenses!C7</f>
        <v>0</v>
      </c>
      <c r="D31" s="20">
        <f>D7-Recettes!D7+Dépenses!D7</f>
        <v>0</v>
      </c>
      <c r="E31" s="20">
        <f>E7-Recettes!E7+Dépenses!E7</f>
        <v>0</v>
      </c>
      <c r="F31" s="20">
        <f>F7-Recettes!F7+Dépenses!F7</f>
        <v>0</v>
      </c>
      <c r="G31" s="20">
        <f>G7-Recettes!G7+Dépenses!G7</f>
        <v>0</v>
      </c>
      <c r="H31" s="20">
        <f>H7-Recettes!H7+Dépenses!H7</f>
        <v>0</v>
      </c>
      <c r="I31" s="20">
        <f>I7-Recettes!I7+Dépenses!I7</f>
        <v>0</v>
      </c>
      <c r="J31" s="20">
        <f>J7-Recettes!J7+Dépenses!J7</f>
        <v>0</v>
      </c>
      <c r="K31" s="20">
        <f>K7-Recettes!K7+Dépenses!K7</f>
        <v>0</v>
      </c>
      <c r="L31" s="20">
        <f>L7-Recettes!L7+Dépenses!L7</f>
        <v>0</v>
      </c>
      <c r="M31" s="20">
        <f>M7-Recettes!M7+Dépenses!M7</f>
        <v>0</v>
      </c>
      <c r="N31" s="20">
        <f>N7-Recettes!N7+Dépenses!N7</f>
        <v>0</v>
      </c>
      <c r="O31" s="20">
        <f>O7-Recettes!O7+Dépenses!O7</f>
        <v>0</v>
      </c>
      <c r="P31" s="20">
        <f>P7-Recettes!P7+Dépenses!P7</f>
        <v>0</v>
      </c>
      <c r="Q31" s="20">
        <f>Q7-Recettes!Q7+Dépenses!Q7</f>
        <v>0</v>
      </c>
      <c r="R31" s="20">
        <f>R7-Recettes!R7+Dépenses!R7</f>
        <v>0</v>
      </c>
      <c r="S31" s="20">
        <f>S7-Recettes!S7+Dépenses!S7</f>
        <v>0</v>
      </c>
      <c r="T31" s="20">
        <f>T7-Recettes!T7+Dépenses!T7</f>
        <v>0</v>
      </c>
      <c r="U31" s="20">
        <f>U7-Recettes!U7+Dépenses!U7</f>
        <v>0</v>
      </c>
    </row>
    <row r="32" spans="1:21" x14ac:dyDescent="0.3">
      <c r="A32" s="3" t="s">
        <v>5</v>
      </c>
      <c r="B32" s="20">
        <f>B8-Recettes!B8+Dépenses!B8</f>
        <v>0</v>
      </c>
      <c r="C32" s="20">
        <f>C8-Recettes!C8+Dépenses!C8</f>
        <v>0</v>
      </c>
      <c r="D32" s="20">
        <f>D8-Recettes!D8+Dépenses!D8</f>
        <v>0</v>
      </c>
      <c r="E32" s="20">
        <f>E8-Recettes!E8+Dépenses!E8</f>
        <v>0</v>
      </c>
      <c r="F32" s="20">
        <f>F8-Recettes!F8+Dépenses!F8</f>
        <v>0</v>
      </c>
      <c r="G32" s="20">
        <f>G8-Recettes!G8+Dépenses!G8</f>
        <v>0</v>
      </c>
      <c r="H32" s="20">
        <f>H8-Recettes!H8+Dépenses!H8</f>
        <v>0</v>
      </c>
      <c r="I32" s="20">
        <f>I8-Recettes!I8+Dépenses!I8</f>
        <v>0</v>
      </c>
      <c r="J32" s="20">
        <f>J8-Recettes!J8+Dépenses!J8</f>
        <v>0</v>
      </c>
      <c r="K32" s="20">
        <f>K8-Recettes!K8+Dépenses!K8</f>
        <v>0</v>
      </c>
      <c r="L32" s="20">
        <f>L8-Recettes!L8+Dépenses!L8</f>
        <v>0</v>
      </c>
      <c r="M32" s="20">
        <f>M8-Recettes!M8+Dépenses!M8</f>
        <v>0</v>
      </c>
      <c r="N32" s="20">
        <f>N8-Recettes!N8+Dépenses!N8</f>
        <v>0</v>
      </c>
      <c r="O32" s="20">
        <f>O8-Recettes!O8+Dépenses!O8</f>
        <v>0</v>
      </c>
      <c r="P32" s="20">
        <f>P8-Recettes!P8+Dépenses!P8</f>
        <v>0</v>
      </c>
      <c r="Q32" s="20">
        <f>Q8-Recettes!Q8+Dépenses!Q8</f>
        <v>0</v>
      </c>
      <c r="R32" s="20">
        <f>R8-Recettes!R8+Dépenses!R8</f>
        <v>0</v>
      </c>
      <c r="S32" s="20">
        <f>S8-Recettes!S8+Dépenses!S8</f>
        <v>0</v>
      </c>
      <c r="T32" s="20">
        <f>T8-Recettes!T8+Dépenses!T8</f>
        <v>0</v>
      </c>
      <c r="U32" s="20">
        <f>U8-Recettes!U8+Dépenses!U8</f>
        <v>0</v>
      </c>
    </row>
    <row r="33" spans="1:21" x14ac:dyDescent="0.3">
      <c r="A33" s="3" t="s">
        <v>6</v>
      </c>
      <c r="B33" s="20">
        <f>B9-Recettes!B9+Dépenses!B9</f>
        <v>0</v>
      </c>
      <c r="C33" s="20">
        <f>C9-Recettes!C9+Dépenses!C9</f>
        <v>0</v>
      </c>
      <c r="D33" s="20">
        <f>D9-Recettes!D9+Dépenses!D9</f>
        <v>0</v>
      </c>
      <c r="E33" s="20">
        <f>E9-Recettes!E9+Dépenses!E9</f>
        <v>0</v>
      </c>
      <c r="F33" s="20">
        <f>F9-Recettes!F9+Dépenses!F9</f>
        <v>0</v>
      </c>
      <c r="G33" s="20">
        <f>G9-Recettes!G9+Dépenses!G9</f>
        <v>0</v>
      </c>
      <c r="H33" s="20">
        <f>H9-Recettes!H9+Dépenses!H9</f>
        <v>0</v>
      </c>
      <c r="I33" s="20">
        <f>I9-Recettes!I9+Dépenses!I9</f>
        <v>0</v>
      </c>
      <c r="J33" s="20">
        <f>J9-Recettes!J9+Dépenses!J9</f>
        <v>0</v>
      </c>
      <c r="K33" s="20">
        <f>K9-Recettes!K9+Dépenses!K9</f>
        <v>0</v>
      </c>
      <c r="L33" s="20">
        <f>L9-Recettes!L9+Dépenses!L9</f>
        <v>0</v>
      </c>
      <c r="M33" s="20">
        <f>M9-Recettes!M9+Dépenses!M9</f>
        <v>0</v>
      </c>
      <c r="N33" s="20">
        <f>N9-Recettes!N9+Dépenses!N9</f>
        <v>0</v>
      </c>
      <c r="O33" s="20">
        <f>O9-Recettes!O9+Dépenses!O9</f>
        <v>0</v>
      </c>
      <c r="P33" s="20">
        <f>P9-Recettes!P9+Dépenses!P9</f>
        <v>0</v>
      </c>
      <c r="Q33" s="20">
        <f>Q9-Recettes!Q9+Dépenses!Q9</f>
        <v>0</v>
      </c>
      <c r="R33" s="20">
        <f>R9-Recettes!R9+Dépenses!R9</f>
        <v>0</v>
      </c>
      <c r="S33" s="20"/>
      <c r="T33" s="20"/>
      <c r="U33" s="20"/>
    </row>
    <row r="34" spans="1:21" x14ac:dyDescent="0.3">
      <c r="A34" s="3" t="s">
        <v>7</v>
      </c>
      <c r="B34" s="48">
        <f t="shared" ref="B34:N34" si="17">SUM(B28:B33)</f>
        <v>0</v>
      </c>
      <c r="C34" s="48">
        <f t="shared" si="17"/>
        <v>0</v>
      </c>
      <c r="D34" s="48">
        <f t="shared" si="17"/>
        <v>0</v>
      </c>
      <c r="E34" s="48">
        <f t="shared" si="17"/>
        <v>0</v>
      </c>
      <c r="F34" s="48">
        <f t="shared" si="17"/>
        <v>0</v>
      </c>
      <c r="G34" s="48">
        <f t="shared" si="17"/>
        <v>0</v>
      </c>
      <c r="H34" s="48">
        <f t="shared" si="17"/>
        <v>0</v>
      </c>
      <c r="I34" s="48">
        <f t="shared" si="17"/>
        <v>0</v>
      </c>
      <c r="J34" s="48">
        <f t="shared" si="17"/>
        <v>0</v>
      </c>
      <c r="K34" s="48">
        <f t="shared" si="17"/>
        <v>0</v>
      </c>
      <c r="L34" s="48">
        <f t="shared" si="17"/>
        <v>0</v>
      </c>
      <c r="M34" s="48">
        <f t="shared" si="17"/>
        <v>0</v>
      </c>
      <c r="N34" s="48">
        <f t="shared" si="17"/>
        <v>0</v>
      </c>
      <c r="O34" s="48">
        <f t="shared" ref="O34" si="18">SUM(O28:O33)</f>
        <v>0</v>
      </c>
      <c r="P34" s="48">
        <f>P10-Recettes!P10+Dépenses!P10</f>
        <v>0</v>
      </c>
      <c r="Q34" s="48">
        <f>Q10-Recettes!Q10+Dépenses!Q10</f>
        <v>0</v>
      </c>
      <c r="R34" s="48">
        <f>R10-Recettes!R10+Dépenses!R10</f>
        <v>0</v>
      </c>
      <c r="S34" s="48">
        <f>S10-Recettes!S10+Dépenses!S10</f>
        <v>0</v>
      </c>
      <c r="T34" s="48">
        <f>T10-Recettes!T10+Dépenses!T10</f>
        <v>0</v>
      </c>
      <c r="U34" s="48">
        <f>U10-Recettes!U10+Dépenses!U10</f>
        <v>2849534.2599998713</v>
      </c>
    </row>
  </sheetData>
  <mergeCells count="2">
    <mergeCell ref="B2:U2"/>
    <mergeCell ref="B14:U1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22"/>
  <sheetViews>
    <sheetView zoomScale="80" zoomScaleNormal="80" workbookViewId="0">
      <pane xSplit="1" topLeftCell="B1" activePane="topRight" state="frozen"/>
      <selection pane="topRight" activeCell="U16" sqref="U16"/>
    </sheetView>
  </sheetViews>
  <sheetFormatPr baseColWidth="10" defaultRowHeight="14.4" x14ac:dyDescent="0.3"/>
  <cols>
    <col min="1" max="1" width="29.5546875" bestFit="1" customWidth="1"/>
    <col min="2" max="15" width="15.6640625" customWidth="1"/>
    <col min="16" max="18" width="13.5546875" bestFit="1" customWidth="1"/>
    <col min="19" max="21" width="15.6640625" customWidth="1"/>
  </cols>
  <sheetData>
    <row r="2" spans="1:21" x14ac:dyDescent="0.3">
      <c r="B2" s="55" t="s">
        <v>80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">
      <c r="A3" s="5"/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</row>
    <row r="4" spans="1:21" x14ac:dyDescent="0.3">
      <c r="A4" s="4" t="s">
        <v>1</v>
      </c>
      <c r="B4" s="20">
        <v>-1.0000000707805157E-2</v>
      </c>
      <c r="C4" s="20">
        <v>-7477926.0599999893</v>
      </c>
      <c r="D4" s="20">
        <v>-4003300.1900000088</v>
      </c>
      <c r="E4" s="20">
        <v>7877267.300000038</v>
      </c>
      <c r="F4" s="20">
        <v>10673606.490000004</v>
      </c>
      <c r="G4" s="20">
        <v>6752382.6900000516</v>
      </c>
      <c r="H4" s="20">
        <v>858694.71999997972</v>
      </c>
      <c r="I4" s="20">
        <v>3815935.2100000205</v>
      </c>
      <c r="J4" s="20">
        <v>7336750.2999999747</v>
      </c>
      <c r="K4" s="20">
        <v>4689252.2700000014</v>
      </c>
      <c r="L4" s="20">
        <v>2469459.7699999902</v>
      </c>
      <c r="M4" s="20">
        <v>2570584.2100000023</v>
      </c>
      <c r="N4" s="20">
        <v>5281377.37</v>
      </c>
      <c r="O4" s="20">
        <v>10073564.529999999</v>
      </c>
      <c r="P4" s="20">
        <v>17834981.609999992</v>
      </c>
      <c r="Q4" s="20">
        <v>27948146.070000004</v>
      </c>
      <c r="R4" s="20">
        <v>39252163.230000019</v>
      </c>
      <c r="S4" s="20">
        <v>24703617.729999989</v>
      </c>
      <c r="T4" s="20">
        <v>32001029.349999946</v>
      </c>
      <c r="U4" s="20">
        <v>33521737.029999979</v>
      </c>
    </row>
    <row r="5" spans="1:21" x14ac:dyDescent="0.3">
      <c r="A5" s="3" t="s">
        <v>2</v>
      </c>
      <c r="B5" s="20">
        <v>593641</v>
      </c>
      <c r="C5" s="20">
        <v>1779056.3700000085</v>
      </c>
      <c r="D5" s="20">
        <v>1199840.5799999991</v>
      </c>
      <c r="E5" s="20">
        <v>2592191.6000000057</v>
      </c>
      <c r="F5" s="20">
        <v>2759861.6599999974</v>
      </c>
      <c r="G5" s="20">
        <v>1674526.1100000022</v>
      </c>
      <c r="H5" s="20">
        <v>-345200.74999998789</v>
      </c>
      <c r="I5" s="20">
        <v>-1802502.4499999995</v>
      </c>
      <c r="J5" s="20">
        <v>1391713.950000002</v>
      </c>
      <c r="K5" s="20">
        <v>2019342.459999992</v>
      </c>
      <c r="L5" s="20">
        <v>-571328.11999999965</v>
      </c>
      <c r="M5" s="20">
        <v>0</v>
      </c>
      <c r="N5" s="20">
        <v>1413482.9499999979</v>
      </c>
      <c r="O5" s="20">
        <v>603609.2300000079</v>
      </c>
      <c r="P5" s="20">
        <v>562932.2899999934</v>
      </c>
      <c r="Q5" s="20">
        <v>4157110.9399999967</v>
      </c>
      <c r="R5" s="20">
        <v>3088739.5999999875</v>
      </c>
      <c r="S5" s="20">
        <v>2060040.6700000013</v>
      </c>
      <c r="T5" s="20">
        <v>2629221.4499999979</v>
      </c>
      <c r="U5" s="20">
        <v>1716985.670000005</v>
      </c>
    </row>
    <row r="6" spans="1:21" x14ac:dyDescent="0.3">
      <c r="A6" s="3" t="s">
        <v>3</v>
      </c>
      <c r="B6" s="20">
        <v>451177.55000001128</v>
      </c>
      <c r="C6" s="20">
        <v>816571.64000000036</v>
      </c>
      <c r="D6" s="20">
        <v>3458106.3799999938</v>
      </c>
      <c r="E6" s="20">
        <v>-710230.50000000652</v>
      </c>
      <c r="F6" s="20">
        <v>823621.80000000773</v>
      </c>
      <c r="G6" s="20">
        <v>1534934.4900000072</v>
      </c>
      <c r="H6" s="20">
        <v>480827.63999999966</v>
      </c>
      <c r="I6" s="20">
        <v>-1044263.9399999888</v>
      </c>
      <c r="J6" s="20">
        <v>-1584105.5099999886</v>
      </c>
      <c r="K6" s="20">
        <v>233919.3000000054</v>
      </c>
      <c r="L6" s="20">
        <v>-313499.99999999639</v>
      </c>
      <c r="M6" s="20">
        <v>124157.49999999045</v>
      </c>
      <c r="N6" s="20">
        <v>1182664.0400000012</v>
      </c>
      <c r="O6" s="20">
        <v>2686336.2299999874</v>
      </c>
      <c r="P6" s="20">
        <v>3449051.3900000239</v>
      </c>
      <c r="Q6" s="20">
        <v>0</v>
      </c>
      <c r="R6" s="20">
        <v>1790608.5000000119</v>
      </c>
      <c r="S6" s="20">
        <v>2405977.1099999845</v>
      </c>
      <c r="T6" s="20">
        <v>2822316.5799999908</v>
      </c>
      <c r="U6" s="20">
        <v>5176104.0500000007</v>
      </c>
    </row>
    <row r="7" spans="1:21" x14ac:dyDescent="0.3">
      <c r="A7" s="3" t="s">
        <v>4</v>
      </c>
      <c r="B7" s="20">
        <v>-352089.82</v>
      </c>
      <c r="C7" s="20">
        <v>-770366.93</v>
      </c>
      <c r="D7" s="20">
        <v>-1029241.23</v>
      </c>
      <c r="E7" s="20">
        <v>-930706.11999999988</v>
      </c>
      <c r="F7" s="20">
        <v>-566465.26999999955</v>
      </c>
      <c r="G7" s="20">
        <v>-736339.65</v>
      </c>
      <c r="H7" s="20">
        <v>-1176052.56</v>
      </c>
      <c r="I7" s="20">
        <v>-411357.81999999983</v>
      </c>
      <c r="J7" s="20">
        <v>-768266.57999999984</v>
      </c>
      <c r="K7" s="20">
        <v>-7749997.0699999994</v>
      </c>
      <c r="L7" s="20">
        <v>2990317.9400000107</v>
      </c>
      <c r="M7" s="20">
        <v>2736592.7800000012</v>
      </c>
      <c r="N7" s="20">
        <v>3045340.62</v>
      </c>
      <c r="O7" s="20">
        <v>2914277.89</v>
      </c>
      <c r="P7" s="20">
        <v>1438963.199999999</v>
      </c>
      <c r="Q7" s="20">
        <v>1865919.2600000117</v>
      </c>
      <c r="R7" s="20">
        <v>2718234.4500000044</v>
      </c>
      <c r="S7" s="20">
        <v>4314507.16</v>
      </c>
      <c r="T7" s="20">
        <v>4708659.8900000006</v>
      </c>
      <c r="U7" s="20">
        <v>4191459.8199999956</v>
      </c>
    </row>
    <row r="8" spans="1:21" x14ac:dyDescent="0.3">
      <c r="A8" s="3" t="s">
        <v>5</v>
      </c>
      <c r="B8" s="20">
        <v>1456834.3399999994</v>
      </c>
      <c r="C8" s="20">
        <v>1457419.6899999995</v>
      </c>
      <c r="D8" s="20">
        <v>2423223.2299999977</v>
      </c>
      <c r="E8" s="20">
        <v>3817853.4200000013</v>
      </c>
      <c r="F8" s="20">
        <v>5116628.8999999985</v>
      </c>
      <c r="G8" s="20">
        <v>5082855.2600000026</v>
      </c>
      <c r="H8" s="20">
        <v>3080229.99</v>
      </c>
      <c r="I8" s="20">
        <v>2339635.6599999964</v>
      </c>
      <c r="J8" s="20">
        <v>3508678.1700000074</v>
      </c>
      <c r="K8" s="20">
        <v>4951348.8999999948</v>
      </c>
      <c r="L8" s="20">
        <v>4043591.48</v>
      </c>
      <c r="M8" s="20">
        <v>3406561.8299999922</v>
      </c>
      <c r="N8" s="20">
        <v>4145974.3</v>
      </c>
      <c r="O8" s="20">
        <v>5376922.2599999998</v>
      </c>
      <c r="P8" s="20">
        <v>5282905.2399999965</v>
      </c>
      <c r="Q8" s="20">
        <v>2891213.1899999976</v>
      </c>
      <c r="R8" s="20">
        <v>4499817.7299999967</v>
      </c>
      <c r="S8" s="20">
        <v>2553109.2099999986</v>
      </c>
      <c r="T8" s="20">
        <v>3356358.2800000049</v>
      </c>
      <c r="U8" s="20">
        <v>1054505.5000000079</v>
      </c>
    </row>
    <row r="9" spans="1:21" x14ac:dyDescent="0.3">
      <c r="A9" s="3" t="s">
        <v>6</v>
      </c>
      <c r="B9" s="20">
        <v>11287810.386</v>
      </c>
      <c r="C9" s="20">
        <v>5391390.3999999948</v>
      </c>
      <c r="D9" s="20">
        <v>4352512.7699999996</v>
      </c>
      <c r="E9" s="20">
        <v>1920424.5099999947</v>
      </c>
      <c r="F9" s="20">
        <v>3077900.060000001</v>
      </c>
      <c r="G9" s="20">
        <v>5731767.6899999985</v>
      </c>
      <c r="H9" s="20">
        <v>7411519.939999992</v>
      </c>
      <c r="I9" s="20">
        <v>-4543108.6699999953</v>
      </c>
      <c r="J9" s="20">
        <v>-3705652.4000000106</v>
      </c>
      <c r="K9" s="20">
        <v>55928.470000001602</v>
      </c>
      <c r="L9" s="20">
        <v>1334485.25</v>
      </c>
      <c r="M9" s="20">
        <v>3660378.14</v>
      </c>
      <c r="N9" s="20">
        <v>5866116.9700000081</v>
      </c>
      <c r="O9" s="20">
        <v>9334864.8500000015</v>
      </c>
      <c r="P9" s="20">
        <v>4286483.079999987</v>
      </c>
      <c r="Q9" s="20">
        <v>3922185.2499999972</v>
      </c>
      <c r="R9" s="20">
        <v>3596973.550000004</v>
      </c>
      <c r="S9" s="20">
        <v>4449923.6999999825</v>
      </c>
      <c r="T9" s="20">
        <v>2208477.3100000164</v>
      </c>
      <c r="U9" s="20">
        <v>4963928.560000008</v>
      </c>
    </row>
    <row r="10" spans="1:21" x14ac:dyDescent="0.3">
      <c r="A10" s="3" t="s">
        <v>7</v>
      </c>
      <c r="B10" s="48">
        <f t="shared" ref="B10:N10" si="0">SUM(B4:B9)</f>
        <v>13437373.44600001</v>
      </c>
      <c r="C10" s="48">
        <f t="shared" si="0"/>
        <v>1196145.1100000143</v>
      </c>
      <c r="D10" s="48">
        <f t="shared" si="0"/>
        <v>6401141.5399999814</v>
      </c>
      <c r="E10" s="48">
        <f t="shared" si="0"/>
        <v>14566800.210000033</v>
      </c>
      <c r="F10" s="48">
        <f t="shared" si="0"/>
        <v>21885153.640000012</v>
      </c>
      <c r="G10" s="48">
        <f t="shared" si="0"/>
        <v>20040126.590000059</v>
      </c>
      <c r="H10" s="48">
        <f t="shared" si="0"/>
        <v>10310018.979999984</v>
      </c>
      <c r="I10" s="48">
        <f t="shared" si="0"/>
        <v>-1645662.0099999662</v>
      </c>
      <c r="J10" s="48">
        <f t="shared" si="0"/>
        <v>6179117.9299999857</v>
      </c>
      <c r="K10" s="48">
        <f t="shared" si="0"/>
        <v>4199794.3299999954</v>
      </c>
      <c r="L10" s="48">
        <f t="shared" si="0"/>
        <v>9953026.3200000059</v>
      </c>
      <c r="M10" s="48">
        <f t="shared" si="0"/>
        <v>12498274.459999986</v>
      </c>
      <c r="N10" s="48">
        <f t="shared" si="0"/>
        <v>20934956.250000007</v>
      </c>
      <c r="O10" s="48">
        <f>SUM(O4:O9)</f>
        <v>30989574.989999995</v>
      </c>
      <c r="P10" s="48">
        <f t="shared" ref="P10" si="1">SUM(P4:P9)</f>
        <v>32855316.809999991</v>
      </c>
      <c r="Q10" s="48">
        <f>SUM(Q4:Q9)</f>
        <v>40784574.710000008</v>
      </c>
      <c r="R10" s="48">
        <f>SUM(R4:R9)</f>
        <v>54946537.060000025</v>
      </c>
      <c r="S10" s="48">
        <f>SUM(S4:S9)</f>
        <v>40487175.579999954</v>
      </c>
      <c r="T10" s="48">
        <f t="shared" ref="T10:U10" si="2">SUM(T4:T9)</f>
        <v>47726062.859999955</v>
      </c>
      <c r="U10" s="48">
        <f t="shared" si="2"/>
        <v>50624720.629999995</v>
      </c>
    </row>
    <row r="14" spans="1:21" x14ac:dyDescent="0.3">
      <c r="B14" s="55" t="s">
        <v>81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x14ac:dyDescent="0.3">
      <c r="A15" s="5"/>
      <c r="B15" s="2">
        <v>2002</v>
      </c>
      <c r="C15" s="2">
        <v>2003</v>
      </c>
      <c r="D15" s="2">
        <v>2004</v>
      </c>
      <c r="E15" s="2">
        <v>2005</v>
      </c>
      <c r="F15" s="2">
        <v>2006</v>
      </c>
      <c r="G15" s="2">
        <v>2007</v>
      </c>
      <c r="H15" s="2">
        <v>2008</v>
      </c>
      <c r="I15" s="2">
        <v>2009</v>
      </c>
      <c r="J15" s="2">
        <v>2010</v>
      </c>
      <c r="K15" s="2">
        <v>2011</v>
      </c>
      <c r="L15" s="2">
        <v>2012</v>
      </c>
      <c r="M15" s="2">
        <v>2013</v>
      </c>
      <c r="N15" s="2">
        <v>2014</v>
      </c>
      <c r="O15" s="2">
        <v>2015</v>
      </c>
      <c r="P15" s="2">
        <f>P3</f>
        <v>2016</v>
      </c>
      <c r="Q15" s="2">
        <f>Q3</f>
        <v>2017</v>
      </c>
      <c r="R15" s="2">
        <f>R3</f>
        <v>2018</v>
      </c>
      <c r="S15" s="2">
        <v>2019</v>
      </c>
      <c r="T15" s="2">
        <v>2020</v>
      </c>
      <c r="U15" s="2">
        <v>2021</v>
      </c>
    </row>
    <row r="16" spans="1:21" x14ac:dyDescent="0.3">
      <c r="A16" s="4" t="s">
        <v>1</v>
      </c>
      <c r="B16" s="21">
        <f>B4/Population!C4</f>
        <v>-4.7369346861094882E-8</v>
      </c>
      <c r="C16" s="21">
        <f>C4/Population!D4</f>
        <v>-34.725813171606049</v>
      </c>
      <c r="D16" s="21">
        <f>D4/Population!E4</f>
        <v>-18.414105490239411</v>
      </c>
      <c r="E16" s="21">
        <f>E4/Population!F4</f>
        <v>35.711287865737177</v>
      </c>
      <c r="F16" s="21">
        <f>F4/Population!G4</f>
        <v>48.015504127398295</v>
      </c>
      <c r="G16" s="21">
        <f>G4/Population!H4</f>
        <v>30.143892725609035</v>
      </c>
      <c r="H16" s="21">
        <f>H4/Population!I4</f>
        <v>3.7556462751649078</v>
      </c>
      <c r="I16" s="21">
        <f>I4/Population!J4</f>
        <v>16.32911780186496</v>
      </c>
      <c r="J16" s="21">
        <f>J4/Population!K4</f>
        <v>30.845344662316588</v>
      </c>
      <c r="K16" s="21">
        <f>K4/Population!L4</f>
        <v>19.107673096670094</v>
      </c>
      <c r="L16" s="21">
        <f>L4/Population!M4</f>
        <v>9.8809219276413849</v>
      </c>
      <c r="M16" s="21">
        <f>M4/Population!N4</f>
        <v>10.168771994366919</v>
      </c>
      <c r="N16" s="22">
        <f>N4/Population!O4</f>
        <v>20.814212123481216</v>
      </c>
      <c r="O16" s="22">
        <f>O4/Population!P4</f>
        <v>38.701609486415045</v>
      </c>
      <c r="P16" s="22">
        <f>P4/Population!Q4</f>
        <v>67.532958503254505</v>
      </c>
      <c r="Q16" s="22">
        <f>Q4/Population!R4</f>
        <v>106.35203935476753</v>
      </c>
      <c r="R16" s="22">
        <f>R4/Population!S4</f>
        <v>147.68111377403221</v>
      </c>
      <c r="S16" s="22">
        <f>S4/Population!T4</f>
        <v>91.971086328471074</v>
      </c>
      <c r="T16" s="22">
        <f>T4/Population!U4</f>
        <v>117.33378315947695</v>
      </c>
      <c r="U16" s="22">
        <f>U4/Population!V4</f>
        <v>122.16198389965153</v>
      </c>
    </row>
    <row r="17" spans="1:21" x14ac:dyDescent="0.3">
      <c r="A17" s="3" t="s">
        <v>2</v>
      </c>
      <c r="B17" s="21">
        <f>B5/Population!C5</f>
        <v>3.4589424617625637</v>
      </c>
      <c r="C17" s="21">
        <f>C5/Population!D5</f>
        <v>10.195632865690166</v>
      </c>
      <c r="D17" s="21">
        <f>D5/Population!E5</f>
        <v>6.7606174390759213</v>
      </c>
      <c r="E17" s="21">
        <f>E5/Population!F5</f>
        <v>14.476018049009346</v>
      </c>
      <c r="F17" s="21">
        <f>F5/Population!G5</f>
        <v>15.158827768409822</v>
      </c>
      <c r="G17" s="21">
        <f>G5/Population!H5</f>
        <v>9.0240301676519685</v>
      </c>
      <c r="H17" s="21">
        <f>H5/Population!I5</f>
        <v>-1.8167121896280689</v>
      </c>
      <c r="I17" s="21">
        <f>I5/Population!J5</f>
        <v>-9.2635069713898037</v>
      </c>
      <c r="J17" s="21">
        <f>J5/Population!K5</f>
        <v>6.9730388055214672</v>
      </c>
      <c r="K17" s="21">
        <f>K5/Population!L5</f>
        <v>9.8135902220925892</v>
      </c>
      <c r="L17" s="21">
        <f>K5/Population!M5</f>
        <v>9.630913183862452</v>
      </c>
      <c r="M17" s="21">
        <f>M5/Population!N5</f>
        <v>0</v>
      </c>
      <c r="N17" s="22">
        <f>N5/Population!O5</f>
        <v>6.6070982172071657</v>
      </c>
      <c r="O17" s="22">
        <f>O5/Population!P5</f>
        <v>2.7968437757740685</v>
      </c>
      <c r="P17" s="22">
        <f>P5/Population!Q5</f>
        <v>2.5805654547704644</v>
      </c>
      <c r="Q17" s="22">
        <f>Q5/Population!R5</f>
        <v>18.941763446151587</v>
      </c>
      <c r="R17" s="22">
        <f>R5/Population!S5</f>
        <v>13.996780786224029</v>
      </c>
      <c r="S17" s="22">
        <f>S5/Population!T5</f>
        <v>9.2765792163696936</v>
      </c>
      <c r="T17" s="22">
        <f>T5/Population!U5</f>
        <v>11.769014825292512</v>
      </c>
      <c r="U17" s="22">
        <f>U5/Population!V5</f>
        <v>7.6833282021220173</v>
      </c>
    </row>
    <row r="18" spans="1:21" x14ac:dyDescent="0.3">
      <c r="A18" s="3" t="s">
        <v>3</v>
      </c>
      <c r="B18" s="21">
        <f>B6/Population!C6</f>
        <v>2.5117328590198147</v>
      </c>
      <c r="C18" s="21">
        <f>C6/Population!D6</f>
        <v>4.4751743602952887</v>
      </c>
      <c r="D18" s="21">
        <f>D6/Population!E6</f>
        <v>18.786092743293569</v>
      </c>
      <c r="E18" s="21">
        <f>E6/Population!F6</f>
        <v>-3.8370926438172974</v>
      </c>
      <c r="F18" s="21">
        <f>F6/Population!G6</f>
        <v>4.3810835394558776</v>
      </c>
      <c r="G18" s="21">
        <f>G6/Population!H6</f>
        <v>8.0509750225542209</v>
      </c>
      <c r="H18" s="21">
        <f>H6/Population!I6</f>
        <v>2.4884210199455543</v>
      </c>
      <c r="I18" s="21">
        <f>I6/Population!J6</f>
        <v>-5.3051409266408696</v>
      </c>
      <c r="J18" s="21">
        <f>J6/Population!K6</f>
        <v>-7.846534727519435</v>
      </c>
      <c r="K18" s="21">
        <f>K6/Population!L6</f>
        <v>1.1235910638890882</v>
      </c>
      <c r="L18" s="21">
        <f>L6/Population!M6</f>
        <v>-1.4643853085018259</v>
      </c>
      <c r="M18" s="21">
        <f>M6/Population!N6</f>
        <v>0.56988795711061746</v>
      </c>
      <c r="N18" s="22">
        <f>N6/Population!O6</f>
        <v>5.3717900455119469</v>
      </c>
      <c r="O18" s="22">
        <f>O6/Population!P6</f>
        <v>12.110651305586556</v>
      </c>
      <c r="P18" s="22">
        <f>P6/Population!Q6</f>
        <v>15.419303079344182</v>
      </c>
      <c r="Q18" s="22">
        <f>Q6/Population!R6</f>
        <v>0</v>
      </c>
      <c r="R18" s="22">
        <f>R6/Population!S6</f>
        <v>7.9798232557310946</v>
      </c>
      <c r="S18" s="22">
        <f>S6/Population!T6</f>
        <v>10.633213019843481</v>
      </c>
      <c r="T18" s="22">
        <f>T6/Population!U6</f>
        <v>12.425121199580845</v>
      </c>
      <c r="U18" s="22">
        <f>U6/Population!V6</f>
        <v>22.761510470260244</v>
      </c>
    </row>
    <row r="19" spans="1:21" x14ac:dyDescent="0.3">
      <c r="A19" s="3" t="s">
        <v>4</v>
      </c>
      <c r="B19" s="21">
        <f>B7/Population!C7</f>
        <v>-2.7377828061335574</v>
      </c>
      <c r="C19" s="21">
        <f>C7/Population!D7</f>
        <v>-5.9790207613799531</v>
      </c>
      <c r="D19" s="21">
        <f>D7/Population!E7</f>
        <v>-8.0091607526379676</v>
      </c>
      <c r="E19" s="21">
        <f>E7/Population!F7</f>
        <v>-7.2397504570028381</v>
      </c>
      <c r="F19" s="21">
        <f>F7/Population!G7</f>
        <v>-4.3721559562217278</v>
      </c>
      <c r="G19" s="21">
        <f>G7/Population!H7</f>
        <v>-5.647729294819678</v>
      </c>
      <c r="H19" s="21">
        <f>H7/Population!I7</f>
        <v>-8.9807911295741949</v>
      </c>
      <c r="I19" s="21">
        <f>I7/Population!J7</f>
        <v>-3.1173390018036029</v>
      </c>
      <c r="J19" s="21">
        <f>J7/Population!K7</f>
        <v>-5.7912451379466292</v>
      </c>
      <c r="K19" s="21">
        <f>K7/Population!L7</f>
        <v>-57.859547351524874</v>
      </c>
      <c r="L19" s="21">
        <f>L7/Population!M7</f>
        <v>22.007697753834456</v>
      </c>
      <c r="M19" s="21">
        <f>M7/Population!N7</f>
        <v>19.930903542504232</v>
      </c>
      <c r="N19" s="22">
        <f>N7/Population!O7</f>
        <v>22.058574501836198</v>
      </c>
      <c r="O19" s="22">
        <f>O7/Population!P7</f>
        <v>21.031239959875588</v>
      </c>
      <c r="P19" s="22">
        <f>P7/Population!Q7</f>
        <v>10.298611548481285</v>
      </c>
      <c r="Q19" s="22">
        <f>Q7/Population!R7</f>
        <v>13.281414894904383</v>
      </c>
      <c r="R19" s="22">
        <f>R7/Population!S7</f>
        <v>19.274567635984631</v>
      </c>
      <c r="S19" s="22">
        <f>S7/Population!T7</f>
        <v>30.336639174242904</v>
      </c>
      <c r="T19" s="22">
        <f>T7/Population!U7</f>
        <v>32.763644201063215</v>
      </c>
      <c r="U19" s="22">
        <f>U7/Population!V7</f>
        <v>28.962947387332576</v>
      </c>
    </row>
    <row r="20" spans="1:21" x14ac:dyDescent="0.3">
      <c r="A20" s="3" t="s">
        <v>5</v>
      </c>
      <c r="B20" s="21">
        <f>B8/Population!C8</f>
        <v>11.669144459129315</v>
      </c>
      <c r="C20" s="21">
        <f>C8/Population!D8</f>
        <v>11.568291925958848</v>
      </c>
      <c r="D20" s="21">
        <f>D8/Population!E8</f>
        <v>19.168643447032004</v>
      </c>
      <c r="E20" s="21">
        <f>E8/Population!F8</f>
        <v>30.09453910548471</v>
      </c>
      <c r="F20" s="21">
        <f>F8/Population!G8</f>
        <v>39.997411744473268</v>
      </c>
      <c r="G20" s="21">
        <f>G8/Population!H8</f>
        <v>39.337635805001142</v>
      </c>
      <c r="H20" s="21">
        <f>H8/Population!I8</f>
        <v>23.546638662528476</v>
      </c>
      <c r="I20" s="21">
        <f>I8/Population!J8</f>
        <v>17.640054134748752</v>
      </c>
      <c r="J20" s="21">
        <f>J8/Population!K8</f>
        <v>26.149429638241795</v>
      </c>
      <c r="K20" s="21">
        <f>K8/Population!L8</f>
        <v>36.33590844377904</v>
      </c>
      <c r="L20" s="21">
        <f>L8/Population!M8</f>
        <v>29.427199476020668</v>
      </c>
      <c r="M20" s="21">
        <f>M8/Population!N8</f>
        <v>24.445207061102881</v>
      </c>
      <c r="N20" s="22">
        <f>N8/Population!O8</f>
        <v>29.490662654887398</v>
      </c>
      <c r="O20" s="22">
        <f>O8/Population!P8</f>
        <v>37.899812929965037</v>
      </c>
      <c r="P20" s="22">
        <f>P8/Population!Q8</f>
        <v>37.021578718692602</v>
      </c>
      <c r="Q20" s="22">
        <f>Q8/Population!R8</f>
        <v>20.099224801351419</v>
      </c>
      <c r="R20" s="22">
        <f>R8/Population!S8</f>
        <v>30.890702414377778</v>
      </c>
      <c r="S20" s="22">
        <f>S8/Population!T8</f>
        <v>17.385712116362836</v>
      </c>
      <c r="T20" s="22">
        <f>T8/Population!U8</f>
        <v>22.631609936346997</v>
      </c>
      <c r="U20" s="22">
        <f>U8/Population!V8</f>
        <v>7.1088501183117359</v>
      </c>
    </row>
    <row r="21" spans="1:21" x14ac:dyDescent="0.3">
      <c r="A21" s="3" t="s">
        <v>6</v>
      </c>
      <c r="B21" s="21">
        <f>B9/Population!C9</f>
        <v>69.431403266184844</v>
      </c>
      <c r="C21" s="21">
        <f>C9/Population!D9</f>
        <v>32.69272759245893</v>
      </c>
      <c r="D21" s="21">
        <f>D9/Population!E9</f>
        <v>26.217113626233296</v>
      </c>
      <c r="E21" s="21">
        <f>E9/Population!F9</f>
        <v>11.528126673309849</v>
      </c>
      <c r="F21" s="21">
        <f>F9/Population!G9</f>
        <v>18.216198976119319</v>
      </c>
      <c r="G21" s="21">
        <f>G9/Population!H9</f>
        <v>33.439714420732052</v>
      </c>
      <c r="H21" s="21">
        <f>H9/Population!I9</f>
        <v>42.38932957379145</v>
      </c>
      <c r="I21" s="21">
        <f>I9/Population!J9</f>
        <v>-25.404338541200655</v>
      </c>
      <c r="J21" s="21">
        <f>J9/Population!K9</f>
        <v>-20.20827711822357</v>
      </c>
      <c r="K21" s="21">
        <f>K9/Population!L9</f>
        <v>0.29512770044221082</v>
      </c>
      <c r="L21" s="21">
        <f>L9/Population!M9</f>
        <v>6.9544283183073636</v>
      </c>
      <c r="M21" s="21">
        <f>M9/Population!N9</f>
        <v>18.755972801524919</v>
      </c>
      <c r="N21" s="22">
        <f>N9/Population!O9</f>
        <v>29.776034323479291</v>
      </c>
      <c r="O21" s="22">
        <f>O9/Population!P9</f>
        <v>47.430846247650024</v>
      </c>
      <c r="P21" s="22">
        <f>P9/Population!Q9</f>
        <v>21.480962374967362</v>
      </c>
      <c r="Q21" s="22">
        <f>Q9/Population!R9</f>
        <v>19.557046586653755</v>
      </c>
      <c r="R21" s="22">
        <f>R9/Population!S9</f>
        <v>17.880001540962276</v>
      </c>
      <c r="S21" s="22">
        <f>S9/Population!T9</f>
        <v>21.971785275195071</v>
      </c>
      <c r="T21" s="22">
        <f>T9/Population!U9</f>
        <v>10.881771601166859</v>
      </c>
      <c r="U21" s="22">
        <f>U9/Population!V9</f>
        <v>24.618265389117063</v>
      </c>
    </row>
    <row r="22" spans="1:21" x14ac:dyDescent="0.3">
      <c r="A22" s="3" t="s">
        <v>7</v>
      </c>
      <c r="B22" s="47">
        <f t="shared" ref="B22:N22" si="3">SUM(B16:B21)</f>
        <v>84.333440192593628</v>
      </c>
      <c r="C22" s="47">
        <f t="shared" si="3"/>
        <v>18.226992811417226</v>
      </c>
      <c r="D22" s="47">
        <f t="shared" si="3"/>
        <v>44.509201012757416</v>
      </c>
      <c r="E22" s="47">
        <f t="shared" si="3"/>
        <v>80.733128592720959</v>
      </c>
      <c r="F22" s="47">
        <f t="shared" si="3"/>
        <v>121.39687019963485</v>
      </c>
      <c r="G22" s="47">
        <f t="shared" si="3"/>
        <v>114.34851884672875</v>
      </c>
      <c r="H22" s="47">
        <f t="shared" si="3"/>
        <v>61.382532212228128</v>
      </c>
      <c r="I22" s="47">
        <f t="shared" si="3"/>
        <v>-9.1211535044212191</v>
      </c>
      <c r="J22" s="47">
        <f t="shared" si="3"/>
        <v>30.121756122390217</v>
      </c>
      <c r="K22" s="47">
        <f t="shared" si="3"/>
        <v>8.8163431753481483</v>
      </c>
      <c r="L22" s="47">
        <f t="shared" si="3"/>
        <v>76.436775351164499</v>
      </c>
      <c r="M22" s="47">
        <f t="shared" si="3"/>
        <v>73.870743356609566</v>
      </c>
      <c r="N22" s="47">
        <f t="shared" si="3"/>
        <v>114.11837186640322</v>
      </c>
      <c r="O22" s="47">
        <f t="shared" ref="O22:P22" si="4">SUM(O16:O21)</f>
        <v>159.97100370526633</v>
      </c>
      <c r="P22" s="47">
        <f t="shared" si="4"/>
        <v>154.33397967951041</v>
      </c>
      <c r="Q22" s="47">
        <f t="shared" ref="Q22:S22" si="5">SUM(Q16:Q21)</f>
        <v>178.23148908382865</v>
      </c>
      <c r="R22" s="47">
        <f t="shared" si="5"/>
        <v>237.70298940731203</v>
      </c>
      <c r="S22" s="47">
        <f t="shared" si="5"/>
        <v>181.57501513048504</v>
      </c>
      <c r="T22" s="47">
        <f t="shared" ref="T22:U22" si="6">SUM(T16:T21)</f>
        <v>207.80494492292738</v>
      </c>
      <c r="U22" s="47">
        <f t="shared" si="6"/>
        <v>213.29688546679515</v>
      </c>
    </row>
  </sheetData>
  <mergeCells count="2">
    <mergeCell ref="B2:U2"/>
    <mergeCell ref="B14:U14"/>
  </mergeCells>
  <pageMargins left="0.7" right="0.7" top="0.75" bottom="0.75" header="0.3" footer="0.3"/>
  <pageSetup paperSize="9" scale="69" orientation="portrait" r:id="rId1"/>
  <colBreaks count="1" manualBreakCount="1">
    <brk id="9" max="45" man="1"/>
  </colBreaks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0"/>
  <sheetViews>
    <sheetView zoomScale="80" zoomScaleNormal="80" workbookViewId="0">
      <pane xSplit="1" topLeftCell="J1" activePane="topRight" state="frozen"/>
      <selection pane="topRight" activeCell="N30" sqref="N30"/>
    </sheetView>
  </sheetViews>
  <sheetFormatPr baseColWidth="10" defaultRowHeight="14.4" x14ac:dyDescent="0.3"/>
  <cols>
    <col min="1" max="1" width="29.5546875" bestFit="1" customWidth="1"/>
    <col min="2" max="17" width="15.6640625" customWidth="1"/>
    <col min="18" max="21" width="15.109375" customWidth="1"/>
  </cols>
  <sheetData>
    <row r="2" spans="1:21" x14ac:dyDescent="0.3">
      <c r="B2" s="55" t="s">
        <v>124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">
      <c r="A3" s="5"/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</row>
    <row r="4" spans="1:21" x14ac:dyDescent="0.3">
      <c r="A4" s="4" t="s">
        <v>1</v>
      </c>
      <c r="B4" s="20">
        <f>'Résulat global'!B4+Réserves!B4</f>
        <v>-1.0000000707805157E-2</v>
      </c>
      <c r="C4" s="20">
        <f>'Résulat global'!C4+Réserves!C4</f>
        <v>-7477926.0599999893</v>
      </c>
      <c r="D4" s="20">
        <f>'Résulat global'!D4+Réserves!D4</f>
        <v>-4003300.1900000088</v>
      </c>
      <c r="E4" s="20">
        <f>'Résulat global'!E4+Réserves!E4</f>
        <v>7877267.300000038</v>
      </c>
      <c r="F4" s="20">
        <f>'Résulat global'!F4+Réserves!F4</f>
        <v>10673606.490000004</v>
      </c>
      <c r="G4" s="20">
        <f>'Résulat global'!G4+Réserves!G4</f>
        <v>6752382.6900000516</v>
      </c>
      <c r="H4" s="20">
        <f>'Résulat global'!H4+Réserves!H4</f>
        <v>858694.71999997972</v>
      </c>
      <c r="I4" s="20">
        <f>'Résulat global'!I4+Réserves!I4</f>
        <v>3815935.2100000205</v>
      </c>
      <c r="J4" s="20">
        <f>'Résulat global'!J4+Réserves!J4</f>
        <v>7336750.2999999747</v>
      </c>
      <c r="K4" s="20">
        <f>'Résulat global'!K4+Réserves!K4</f>
        <v>4689252.2700000014</v>
      </c>
      <c r="L4" s="20">
        <f>'Résulat global'!L4+Réserves!L4</f>
        <v>2469459.7699999902</v>
      </c>
      <c r="M4" s="20">
        <f>'Résulat global'!M4+Réserves!M4</f>
        <v>2570584.2100000023</v>
      </c>
      <c r="N4" s="20">
        <f>'Résulat global'!N4+Réserves!N4</f>
        <v>5281377.37</v>
      </c>
      <c r="O4" s="20">
        <f>'Résulat global'!O4+Réserves!O4</f>
        <v>10073564.529999999</v>
      </c>
      <c r="P4" s="20">
        <f>'Résulat global'!P4+Réserves!P4</f>
        <v>17834981.609999992</v>
      </c>
      <c r="Q4" s="20">
        <f>'Résulat global'!Q4+Réserves!Q4</f>
        <v>27948146.070000004</v>
      </c>
      <c r="R4" s="20">
        <f>'Résulat global'!R4+Réserves!R4</f>
        <v>39252163.230000019</v>
      </c>
      <c r="S4" s="20">
        <f>'Résulat global'!S4+Réserves!S4</f>
        <v>24703617.729999989</v>
      </c>
      <c r="T4" s="20">
        <f>'Résulat global'!T4+Réserves!T4</f>
        <v>32001029.349999946</v>
      </c>
      <c r="U4" s="20">
        <f>'Résulat global'!U4+Réserves!U4</f>
        <v>33521737.029999979</v>
      </c>
    </row>
    <row r="5" spans="1:21" x14ac:dyDescent="0.3">
      <c r="A5" s="3" t="s">
        <v>2</v>
      </c>
      <c r="B5" s="20">
        <f>'Résulat global'!B5+Réserves!B5</f>
        <v>593641</v>
      </c>
      <c r="C5" s="20">
        <f>'Résulat global'!C5+Réserves!C5</f>
        <v>1779056.3700000085</v>
      </c>
      <c r="D5" s="20">
        <f>'Résulat global'!D5+Réserves!D5</f>
        <v>1199840.5799999991</v>
      </c>
      <c r="E5" s="20">
        <f>'Résulat global'!E5+Réserves!E5</f>
        <v>2592191.6000000057</v>
      </c>
      <c r="F5" s="20">
        <f>'Résulat global'!F5+Réserves!F5</f>
        <v>2759861.6599999974</v>
      </c>
      <c r="G5" s="20">
        <f>'Résulat global'!G5+Réserves!G5</f>
        <v>1674526.1100000022</v>
      </c>
      <c r="H5" s="20">
        <f>'Résulat global'!H5+Réserves!H5</f>
        <v>-345200.74999998789</v>
      </c>
      <c r="I5" s="20">
        <f>'Résulat global'!I5+Réserves!I5</f>
        <v>-1802502.4499999995</v>
      </c>
      <c r="J5" s="20">
        <f>'Résulat global'!J5+Réserves!J5</f>
        <v>1391713.950000002</v>
      </c>
      <c r="K5" s="20">
        <f>'Résulat global'!K5+Réserves!K5</f>
        <v>2019342.459999992</v>
      </c>
      <c r="L5" s="20">
        <f>'Résulat global'!L5+Réserves!L5</f>
        <v>-571328.11999999965</v>
      </c>
      <c r="M5" s="20">
        <f>'Résulat global'!M5+Réserves!M5</f>
        <v>0</v>
      </c>
      <c r="N5" s="20">
        <f>'Résulat global'!N5+Réserves!N5</f>
        <v>1413482.9499999979</v>
      </c>
      <c r="O5" s="20">
        <f>'Résulat global'!O5+Réserves!O5</f>
        <v>603609.2300000079</v>
      </c>
      <c r="P5" s="20">
        <f>'Résulat global'!P5+Réserves!P5</f>
        <v>562932.2899999934</v>
      </c>
      <c r="Q5" s="20">
        <f>'Résulat global'!Q5+Réserves!Q5</f>
        <v>4157110.9399999967</v>
      </c>
      <c r="R5" s="20">
        <f>'Résulat global'!R5+Réserves!R5</f>
        <v>3088739.5999999875</v>
      </c>
      <c r="S5" s="20">
        <f>'Résulat global'!S5+Réserves!S5</f>
        <v>2060040.6700000013</v>
      </c>
      <c r="T5" s="20">
        <f>'Résulat global'!T5+Réserves!T5</f>
        <v>2629221.4499999979</v>
      </c>
      <c r="U5" s="20">
        <f>'Résulat global'!U5+Réserves!U5</f>
        <v>1716985.670000005</v>
      </c>
    </row>
    <row r="6" spans="1:21" x14ac:dyDescent="0.3">
      <c r="A6" s="3" t="s">
        <v>3</v>
      </c>
      <c r="B6" s="20">
        <f>'Résulat global'!B6+Réserves!B6</f>
        <v>451177.55000001128</v>
      </c>
      <c r="C6" s="20">
        <f>'Résulat global'!C6+Réserves!C6</f>
        <v>816571.64000000036</v>
      </c>
      <c r="D6" s="20">
        <f>'Résulat global'!D6+Réserves!D6</f>
        <v>3458106.3799999938</v>
      </c>
      <c r="E6" s="20">
        <f>'Résulat global'!E6+Réserves!E6</f>
        <v>-710230.50000000652</v>
      </c>
      <c r="F6" s="20">
        <f>'Résulat global'!F6+Réserves!F6</f>
        <v>823621.80000000773</v>
      </c>
      <c r="G6" s="20">
        <f>'Résulat global'!G6+Réserves!G6</f>
        <v>1534934.4900000072</v>
      </c>
      <c r="H6" s="20">
        <f>'Résulat global'!H6+Réserves!H6</f>
        <v>480827.63999999966</v>
      </c>
      <c r="I6" s="20">
        <f>'Résulat global'!I6+Réserves!I6</f>
        <v>-1044263.9399999888</v>
      </c>
      <c r="J6" s="20">
        <f>'Résulat global'!J6+Réserves!J6</f>
        <v>-1584105.5099999886</v>
      </c>
      <c r="K6" s="20">
        <f>'Résulat global'!K6+Réserves!K6</f>
        <v>233919.3000000054</v>
      </c>
      <c r="L6" s="20">
        <f>'Résulat global'!L6+Réserves!L6</f>
        <v>-313499.99999999639</v>
      </c>
      <c r="M6" s="20">
        <f>'Résulat global'!M6+Réserves!M6</f>
        <v>124157.49999999045</v>
      </c>
      <c r="N6" s="20">
        <f>'Résulat global'!N6+Réserves!N6</f>
        <v>1182664.0400000012</v>
      </c>
      <c r="O6" s="20">
        <f>'Résulat global'!O6+Réserves!O6</f>
        <v>2686336.2299999874</v>
      </c>
      <c r="P6" s="20">
        <f>'Résulat global'!P6+Réserves!P6</f>
        <v>3449051.3900000239</v>
      </c>
      <c r="Q6" s="20">
        <f>'Résulat global'!Q6+Réserves!Q6</f>
        <v>5939538.4800000004</v>
      </c>
      <c r="R6" s="20">
        <f>'Résulat global'!R6+Réserves!R6</f>
        <v>7730146.9800000126</v>
      </c>
      <c r="S6" s="20">
        <f>'Résulat global'!S6+Réserves!S6</f>
        <v>2405977.1099999845</v>
      </c>
      <c r="T6" s="20">
        <f>'Résulat global'!T6+Réserves!T6</f>
        <v>2822316.5899999905</v>
      </c>
      <c r="U6" s="20">
        <f>'Résulat global'!U6+Réserves!U6</f>
        <v>5176104.0500000007</v>
      </c>
    </row>
    <row r="7" spans="1:21" x14ac:dyDescent="0.3">
      <c r="A7" s="3" t="s">
        <v>4</v>
      </c>
      <c r="B7" s="20">
        <f>'Résulat global'!B7+Réserves!B7</f>
        <v>-352089.82</v>
      </c>
      <c r="C7" s="20">
        <f>'Résulat global'!C7+Réserves!C7</f>
        <v>-770366.93</v>
      </c>
      <c r="D7" s="20">
        <f>'Résulat global'!D7+Réserves!D7</f>
        <v>-1029241.23</v>
      </c>
      <c r="E7" s="20">
        <f>'Résulat global'!E7+Réserves!E7</f>
        <v>-930706.11999999988</v>
      </c>
      <c r="F7" s="20">
        <f>'Résulat global'!F7+Réserves!F7</f>
        <v>96308.38000000047</v>
      </c>
      <c r="G7" s="20">
        <f>'Résulat global'!G7+Réserves!G7</f>
        <v>-73566</v>
      </c>
      <c r="H7" s="20">
        <f>'Résulat global'!H7+Réserves!H7</f>
        <v>-513278.91000000003</v>
      </c>
      <c r="I7" s="20">
        <f>'Résulat global'!I7+Réserves!I7</f>
        <v>-269986.97999999981</v>
      </c>
      <c r="J7" s="20">
        <f>'Résulat global'!J7+Réserves!J7</f>
        <v>-768266.57999999984</v>
      </c>
      <c r="K7" s="20">
        <f>'Résulat global'!K7+Réserves!K7</f>
        <v>-7749997.0699999994</v>
      </c>
      <c r="L7" s="20">
        <f>'Résulat global'!L7+Réserves!L7</f>
        <v>2990317.9400000107</v>
      </c>
      <c r="M7" s="20">
        <f>'Résulat global'!M7+Réserves!M7</f>
        <v>2736592.7800000012</v>
      </c>
      <c r="N7" s="20">
        <f>'Résulat global'!N7+Réserves!N7</f>
        <v>3045340.62</v>
      </c>
      <c r="O7" s="20">
        <f>'Résulat global'!O7+Réserves!O7</f>
        <v>2914277.89</v>
      </c>
      <c r="P7" s="20">
        <f>'Résulat global'!P7+Réserves!P7</f>
        <v>2874867.7999999989</v>
      </c>
      <c r="Q7" s="20">
        <f>'Résulat global'!Q7+Réserves!Q7</f>
        <v>3301823.8600000115</v>
      </c>
      <c r="R7" s="20">
        <f>'Résulat global'!R7+Réserves!R7</f>
        <v>4584153.7100000046</v>
      </c>
      <c r="S7" s="20">
        <f>'Résulat global'!S7+Réserves!S7</f>
        <v>6180426.4199999999</v>
      </c>
      <c r="T7" s="20">
        <f>'Résulat global'!T7+Réserves!T7</f>
        <v>6574579.1500000004</v>
      </c>
      <c r="U7" s="20">
        <f>'Résulat global'!U7+Réserves!U7</f>
        <v>7303847.0899999961</v>
      </c>
    </row>
    <row r="8" spans="1:21" x14ac:dyDescent="0.3">
      <c r="A8" s="3" t="s">
        <v>5</v>
      </c>
      <c r="B8" s="20">
        <f>'Résulat global'!B8+Réserves!B8</f>
        <v>1456834.3399999994</v>
      </c>
      <c r="C8" s="20">
        <f>'Résulat global'!C8+Réserves!C8</f>
        <v>1457419.6899999995</v>
      </c>
      <c r="D8" s="20">
        <f>'Résulat global'!D8+Réserves!D8</f>
        <v>2423223.2299999977</v>
      </c>
      <c r="E8" s="20">
        <f>'Résulat global'!E8+Réserves!E8</f>
        <v>3817853.4200000013</v>
      </c>
      <c r="F8" s="20">
        <f>'Résulat global'!F8+Réserves!F8</f>
        <v>5116628.8999999985</v>
      </c>
      <c r="G8" s="20">
        <f>'Résulat global'!G8+Réserves!G8</f>
        <v>6106181.0400000028</v>
      </c>
      <c r="H8" s="20">
        <f>'Résulat global'!H8+Réserves!H8</f>
        <v>4103555.7700000005</v>
      </c>
      <c r="I8" s="20">
        <f>'Résulat global'!I8+Réserves!I8</f>
        <v>3362961.4399999967</v>
      </c>
      <c r="J8" s="20">
        <f>'Résulat global'!J8+Réserves!J8</f>
        <v>4458321.2400000077</v>
      </c>
      <c r="K8" s="20">
        <f>'Résulat global'!K8+Réserves!K8</f>
        <v>5900991.9699999951</v>
      </c>
      <c r="L8" s="20">
        <f>'Résulat global'!L8+Réserves!L8</f>
        <v>5089087.07</v>
      </c>
      <c r="M8" s="20">
        <f>'Résulat global'!M8+Réserves!M8</f>
        <v>4452057.4199999925</v>
      </c>
      <c r="N8" s="20">
        <f>'Résulat global'!N8+Réserves!N8</f>
        <v>5191469.8899999997</v>
      </c>
      <c r="O8" s="20">
        <f>'Résulat global'!O8+Réserves!O8</f>
        <v>6529352.1899999995</v>
      </c>
      <c r="P8" s="20">
        <f>'Résulat global'!P8+Réserves!P8</f>
        <v>6435365.1699999962</v>
      </c>
      <c r="Q8" s="20">
        <f>'Résulat global'!Q8+Réserves!Q8</f>
        <v>5848511.8799999971</v>
      </c>
      <c r="R8" s="20">
        <f>'Résulat global'!R8+Réserves!R8</f>
        <v>7457116.4199999962</v>
      </c>
      <c r="S8" s="20" t="e">
        <f>'Résulat global'!S8+Réserves!S8</f>
        <v>#VALUE!</v>
      </c>
      <c r="T8" s="20">
        <f>'Résulat global'!T8+Réserves!T8</f>
        <v>6461927.4200000055</v>
      </c>
      <c r="U8" s="20">
        <f>'Résulat global'!U8+Réserves!U8</f>
        <v>5563323.7100000083</v>
      </c>
    </row>
    <row r="9" spans="1:21" x14ac:dyDescent="0.3">
      <c r="A9" s="3" t="s">
        <v>6</v>
      </c>
      <c r="B9" s="20">
        <f>'Résulat global'!B9+Réserves!B9</f>
        <v>11287810.386</v>
      </c>
      <c r="C9" s="20">
        <f>'Résulat global'!C9+Réserves!C9</f>
        <v>19579200.789999995</v>
      </c>
      <c r="D9" s="20">
        <f>'Résulat global'!D9+Réserves!D9</f>
        <v>24331713.559999999</v>
      </c>
      <c r="E9" s="20">
        <f>'Résulat global'!E9+Réserves!E9</f>
        <v>24252138.069999993</v>
      </c>
      <c r="F9" s="20">
        <f>'Résulat global'!F9+Réserves!F9</f>
        <v>18530038.130000003</v>
      </c>
      <c r="G9" s="20">
        <f>'Résulat global'!G9+Réserves!G9</f>
        <v>13756322.359999999</v>
      </c>
      <c r="H9" s="20">
        <f>'Résulat global'!H9+Réserves!H9</f>
        <v>11683638.839999992</v>
      </c>
      <c r="I9" s="20">
        <f>'Résulat global'!I9+Réserves!I9</f>
        <v>2868411.7800000049</v>
      </c>
      <c r="J9" s="20">
        <f>'Résulat global'!J9+Réserves!J9</f>
        <v>-559686.95000001043</v>
      </c>
      <c r="K9" s="20">
        <f>'Résulat global'!K9+Réserves!K9</f>
        <v>55928.470000001602</v>
      </c>
      <c r="L9" s="20">
        <f>'Résulat global'!L9+Réserves!L9</f>
        <v>1334485.25</v>
      </c>
      <c r="M9" s="20">
        <f>'Résulat global'!M9+Réserves!M9</f>
        <v>3660378.14</v>
      </c>
      <c r="N9" s="20">
        <f>'Résulat global'!N9+Réserves!N9</f>
        <v>5866116.9700000081</v>
      </c>
      <c r="O9" s="20">
        <f>'Résulat global'!O9+Réserves!O9</f>
        <v>9334864.8500000015</v>
      </c>
      <c r="P9" s="20">
        <f>'Résulat global'!P9+Réserves!P9</f>
        <v>7755230.9599999869</v>
      </c>
      <c r="Q9" s="20">
        <f>'Résulat global'!Q9+Réserves!Q9</f>
        <v>7341524.8499999978</v>
      </c>
      <c r="R9" s="20">
        <f>'Résulat global'!R9+Réserves!R9</f>
        <v>8439982.6500000041</v>
      </c>
      <c r="S9" s="20"/>
      <c r="T9" s="20"/>
      <c r="U9" s="20"/>
    </row>
    <row r="10" spans="1:21" s="28" customFormat="1" x14ac:dyDescent="0.3">
      <c r="A10" s="3" t="s">
        <v>7</v>
      </c>
      <c r="B10" s="48">
        <f>'Résulat global'!B10+Réserves!B10</f>
        <v>13437373.44600001</v>
      </c>
      <c r="C10" s="48">
        <f>'Résulat global'!C10+Réserves!C10</f>
        <v>15383955.500000015</v>
      </c>
      <c r="D10" s="48">
        <f>'Résulat global'!D10+Réserves!D10</f>
        <v>26380342.32999998</v>
      </c>
      <c r="E10" s="48">
        <f>'Résulat global'!E10+Réserves!E10</f>
        <v>36898513.770000033</v>
      </c>
      <c r="F10" s="48">
        <f>'Résulat global'!F10+Réserves!F10</f>
        <v>38000065.360000014</v>
      </c>
      <c r="G10" s="48">
        <f>'Résulat global'!G10+Réserves!G10</f>
        <v>29750780.690000057</v>
      </c>
      <c r="H10" s="48">
        <f>'Résulat global'!H10+Réserves!H10</f>
        <v>16268237.309999984</v>
      </c>
      <c r="I10" s="48">
        <f>'Résulat global'!I10+Réserves!I10</f>
        <v>6930555.060000034</v>
      </c>
      <c r="J10" s="48">
        <f>'Résulat global'!J10+Réserves!J10</f>
        <v>10274726.449999986</v>
      </c>
      <c r="K10" s="48">
        <f>'Résulat global'!K10+Réserves!K10</f>
        <v>5149437.3999999957</v>
      </c>
      <c r="L10" s="48">
        <f>'Résulat global'!L10+Réserves!L10</f>
        <v>10998521.910000006</v>
      </c>
      <c r="M10" s="48">
        <f>'Résulat global'!M10+Réserves!M10</f>
        <v>13543770.049999986</v>
      </c>
      <c r="N10" s="48">
        <f>'Résulat global'!N10+Réserves!N10</f>
        <v>21980451.840000007</v>
      </c>
      <c r="O10" s="48">
        <f>'Résulat global'!O10+Réserves!O10</f>
        <v>32142004.919999994</v>
      </c>
      <c r="P10" s="48">
        <f>'Résulat global'!P10+Réserves!P10</f>
        <v>38912429.219999991</v>
      </c>
      <c r="Q10" s="48">
        <f>'Résulat global'!Q10+Réserves!Q10</f>
        <v>54536656.080000006</v>
      </c>
      <c r="R10" s="48">
        <f>'Résulat global'!R10+Réserves!R10</f>
        <v>70552302.590000018</v>
      </c>
      <c r="S10" s="48">
        <f>'Résulat global'!S10+Réserves!S10</f>
        <v>47138885.839999951</v>
      </c>
      <c r="T10" s="48">
        <f>'Résulat global'!T10+Réserves!T10</f>
        <v>60078481.259999953</v>
      </c>
      <c r="U10" s="48">
        <f>'Résulat global'!U10+Réserves!U10</f>
        <v>64129416.109999999</v>
      </c>
    </row>
    <row r="12" spans="1:21" x14ac:dyDescent="0.3">
      <c r="B12" s="55" t="s">
        <v>125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x14ac:dyDescent="0.3">
      <c r="A13" s="5"/>
      <c r="B13" s="2">
        <v>2002</v>
      </c>
      <c r="C13" s="2">
        <v>2003</v>
      </c>
      <c r="D13" s="2">
        <v>2004</v>
      </c>
      <c r="E13" s="2">
        <v>2005</v>
      </c>
      <c r="F13" s="2">
        <v>2006</v>
      </c>
      <c r="G13" s="2">
        <v>2007</v>
      </c>
      <c r="H13" s="2">
        <v>2008</v>
      </c>
      <c r="I13" s="2">
        <v>2009</v>
      </c>
      <c r="J13" s="2">
        <v>2010</v>
      </c>
      <c r="K13" s="2">
        <v>2011</v>
      </c>
      <c r="L13" s="2">
        <v>2012</v>
      </c>
      <c r="M13" s="2">
        <v>2013</v>
      </c>
      <c r="N13" s="2">
        <v>2014</v>
      </c>
      <c r="O13" s="2">
        <v>2015</v>
      </c>
      <c r="P13" s="2">
        <v>2016</v>
      </c>
      <c r="Q13" s="2">
        <v>2017</v>
      </c>
      <c r="R13" s="2">
        <v>2018</v>
      </c>
      <c r="S13" s="2">
        <v>2019</v>
      </c>
      <c r="T13" s="2">
        <v>2020</v>
      </c>
      <c r="U13" s="2">
        <v>2021</v>
      </c>
    </row>
    <row r="14" spans="1:21" x14ac:dyDescent="0.3">
      <c r="A14" s="4" t="s">
        <v>1</v>
      </c>
      <c r="B14" s="20">
        <f>'Résulat global'!B4+Réserves!B4+Réserves!B14</f>
        <v>6197338.1099999994</v>
      </c>
      <c r="C14" s="20">
        <f>'Résulat global'!C4+Réserves!C4+Réserves!C14</f>
        <v>-7477926.0599999893</v>
      </c>
      <c r="D14" s="20">
        <f>'Résulat global'!D4+Réserves!D4+Réserves!D14</f>
        <v>-4003300.1900000088</v>
      </c>
      <c r="E14" s="20">
        <f>'Résulat global'!E4+Réserves!E4+Réserves!E14</f>
        <v>7877267.300000038</v>
      </c>
      <c r="F14" s="20">
        <f>'Résulat global'!F4+Réserves!F4+Réserves!F14</f>
        <v>10673606.490000004</v>
      </c>
      <c r="G14" s="20">
        <f>'Résulat global'!G4+Réserves!G4+Réserves!G14</f>
        <v>6752382.6900000516</v>
      </c>
      <c r="H14" s="20">
        <f>'Résulat global'!H4+Réserves!H4+Réserves!H14</f>
        <v>2681163.1999999797</v>
      </c>
      <c r="I14" s="20">
        <f>'Résulat global'!I4+Réserves!I4+Réserves!I14</f>
        <v>5638403.69000002</v>
      </c>
      <c r="J14" s="20">
        <f>'Résulat global'!J4+Réserves!J4+Réserves!J14</f>
        <v>9159218.7799999751</v>
      </c>
      <c r="K14" s="20">
        <f>'Résulat global'!K4+Réserves!K4+Réserves!K14</f>
        <v>6511720.7500000019</v>
      </c>
      <c r="L14" s="20">
        <f>'Résulat global'!L4+Réserves!L4+Réserves!L14</f>
        <v>4291928.2499999907</v>
      </c>
      <c r="M14" s="20">
        <f>'Résulat global'!M4+Réserves!M4+Réserves!M14</f>
        <v>3721411.7500000023</v>
      </c>
      <c r="N14" s="20">
        <f>'Résulat global'!N4+Réserves!N4+Réserves!N14</f>
        <v>6432204.9100000001</v>
      </c>
      <c r="O14" s="20">
        <f>'Résulat global'!O4+Réserves!O4+Réserves!O14</f>
        <v>11224392.07</v>
      </c>
      <c r="P14" s="20">
        <f>'Résulat global'!P4+Réserves!P4+Réserves!P14</f>
        <v>18985809.149999991</v>
      </c>
      <c r="Q14" s="20">
        <f>'Résulat global'!Q4+Réserves!Q4+Réserves!Q14</f>
        <v>29098973.610000003</v>
      </c>
      <c r="R14" s="20">
        <f>'Résulat global'!R4+Réserves!R4+Réserves!R14</f>
        <v>40402990.770000018</v>
      </c>
      <c r="S14" s="20">
        <f>'Résulat global'!S4+Réserves!S4+Réserves!S14</f>
        <v>25854445.269999988</v>
      </c>
      <c r="T14" s="20">
        <f>'Résulat global'!T4+Réserves!T4+Réserves!T14</f>
        <v>52334183.349999949</v>
      </c>
      <c r="U14" s="20">
        <f>'Résulat global'!U4+Réserves!U4+Réserves!U14</f>
        <v>53854891.029999979</v>
      </c>
    </row>
    <row r="15" spans="1:21" x14ac:dyDescent="0.3">
      <c r="A15" s="3" t="s">
        <v>2</v>
      </c>
      <c r="B15" s="20">
        <f>'Résulat global'!B5+Réserves!B5+Réserves!B15</f>
        <v>593641</v>
      </c>
      <c r="C15" s="20">
        <f>'Résulat global'!C5+Réserves!C5+Réserves!C15</f>
        <v>1779056.3700000085</v>
      </c>
      <c r="D15" s="20">
        <f>'Résulat global'!D5+Réserves!D5+Réserves!D15</f>
        <v>1413769.5799999991</v>
      </c>
      <c r="E15" s="20">
        <f>'Résulat global'!E5+Réserves!E5+Réserves!E15</f>
        <v>2806120.6000000057</v>
      </c>
      <c r="F15" s="20">
        <f>'Résulat global'!F5+Réserves!F5+Réserves!F15</f>
        <v>2973790.6599999974</v>
      </c>
      <c r="G15" s="20">
        <f>'Résulat global'!G5+Réserves!G5+Réserves!G15</f>
        <v>1888455.1100000022</v>
      </c>
      <c r="H15" s="20">
        <f>'Résulat global'!H5+Réserves!H5+Réserves!H15</f>
        <v>-131271.74999998789</v>
      </c>
      <c r="I15" s="20">
        <f>'Résulat global'!I5+Réserves!I5+Réserves!I15</f>
        <v>-1588573.4499999995</v>
      </c>
      <c r="J15" s="20">
        <f>'Résulat global'!J5+Réserves!J5+Réserves!J15</f>
        <v>1605642.950000002</v>
      </c>
      <c r="K15" s="20">
        <f>'Résulat global'!K5+Réserves!K5+Réserves!K15</f>
        <v>2233271.459999992</v>
      </c>
      <c r="L15" s="20">
        <f>'Résulat global'!L5+Réserves!L5+Réserves!L15</f>
        <v>-357399.11999999965</v>
      </c>
      <c r="M15" s="20">
        <f>'Résulat global'!M5+Réserves!M5+Réserves!M15</f>
        <v>463929</v>
      </c>
      <c r="N15" s="20">
        <f>'Résulat global'!N5+Réserves!N5+Réserves!N15</f>
        <v>1977411.9499999979</v>
      </c>
      <c r="O15" s="20">
        <f>'Résulat global'!O5+Réserves!O5+Réserves!O15</f>
        <v>1363690.0000000079</v>
      </c>
      <c r="P15" s="20">
        <f>'Résulat global'!P5+Réserves!P5+Réserves!P15</f>
        <v>1076861.2899999935</v>
      </c>
      <c r="Q15" s="20">
        <f>'Résulat global'!Q5+Réserves!Q5+Réserves!Q15</f>
        <v>4671039.9399999967</v>
      </c>
      <c r="R15" s="20">
        <f>'Résulat global'!R5+Réserves!R5+Réserves!R15</f>
        <v>3602668.5999999875</v>
      </c>
      <c r="S15" s="20">
        <f>'Résulat global'!S5+Réserves!S5+Réserves!S15</f>
        <v>3368630.2800000012</v>
      </c>
      <c r="T15" s="20">
        <f>'Résulat global'!T5+Réserves!T5+Réserves!T15</f>
        <v>3937811.0599999977</v>
      </c>
      <c r="U15" s="20" t="e">
        <f>'Résulat global'!U5+Réserves!U5+Réserves!#REF!</f>
        <v>#REF!</v>
      </c>
    </row>
    <row r="16" spans="1:21" x14ac:dyDescent="0.3">
      <c r="A16" s="3" t="s">
        <v>3</v>
      </c>
      <c r="B16" s="20">
        <f>'Résulat global'!B6+Réserves!B6+Réserves!B16</f>
        <v>451177.55000001128</v>
      </c>
      <c r="C16" s="20">
        <f>'Résulat global'!C6+Réserves!C6+Réserves!C16</f>
        <v>816571.64000000036</v>
      </c>
      <c r="D16" s="20">
        <f>'Résulat global'!D6+Réserves!D6+Réserves!D16</f>
        <v>3458106.3799999938</v>
      </c>
      <c r="E16" s="20">
        <f>'Résulat global'!E6+Réserves!E6+Réserves!E16</f>
        <v>-710230.50000000652</v>
      </c>
      <c r="F16" s="20">
        <f>'Résulat global'!F6+Réserves!F6+Réserves!F16</f>
        <v>823621.80000000773</v>
      </c>
      <c r="G16" s="20">
        <f>'Résulat global'!G6+Réserves!G6+Réserves!G16</f>
        <v>1534934.4900000072</v>
      </c>
      <c r="H16" s="20">
        <f>'Résulat global'!H6+Réserves!H6+Réserves!H16</f>
        <v>480827.63999999966</v>
      </c>
      <c r="I16" s="20">
        <f>'Résulat global'!I6+Réserves!I6+Réserves!I16</f>
        <v>-1044263.9399999888</v>
      </c>
      <c r="J16" s="20">
        <f>'Résulat global'!J6+Réserves!J6+Réserves!J16</f>
        <v>-1584105.5099999886</v>
      </c>
      <c r="K16" s="20">
        <f>'Résulat global'!K6+Réserves!K6+Réserves!K16</f>
        <v>233919.3000000054</v>
      </c>
      <c r="L16" s="20">
        <f>'Résulat global'!L6+Réserves!L6+Réserves!L16</f>
        <v>-313499.99999999639</v>
      </c>
      <c r="M16" s="20">
        <f>'Résulat global'!M6+Réserves!M6+Réserves!M16</f>
        <v>124157.49999999045</v>
      </c>
      <c r="N16" s="20">
        <f>'Résulat global'!N6+Réserves!N6+Réserves!N16</f>
        <v>1182664.0400000012</v>
      </c>
      <c r="O16" s="20">
        <f>'Résulat global'!O6+Réserves!O6+Réserves!O16</f>
        <v>2686336.2299999874</v>
      </c>
      <c r="P16" s="20">
        <f>'Résulat global'!P6+Réserves!P6+Réserves!P16</f>
        <v>4449051.3900000239</v>
      </c>
      <c r="Q16" s="20">
        <f>'Résulat global'!Q6+Réserves!Q6+Réserves!Q16</f>
        <v>6939538.4800000004</v>
      </c>
      <c r="R16" s="20">
        <f>'Résulat global'!R6+Réserves!R6+Réserves!R16</f>
        <v>8570710.000000013</v>
      </c>
      <c r="S16" s="20">
        <f>'Résulat global'!S6+Réserves!S6+Réserves!S16</f>
        <v>4921540.1299999841</v>
      </c>
      <c r="T16" s="20">
        <f>'Résulat global'!T6+Réserves!T6+Réserves!T16</f>
        <v>5337879.6099999901</v>
      </c>
      <c r="U16" s="20">
        <f>'Résulat global'!U6+Réserves!U6+Réserves!U16</f>
        <v>7691667.0700000003</v>
      </c>
    </row>
    <row r="17" spans="1:21" x14ac:dyDescent="0.3">
      <c r="A17" s="3" t="s">
        <v>4</v>
      </c>
      <c r="B17" s="20">
        <f>'Résulat global'!B7+Réserves!B7+Réserves!B17</f>
        <v>-352089.82</v>
      </c>
      <c r="C17" s="20">
        <f>'Résulat global'!C7+Réserves!C7+Réserves!C17</f>
        <v>-770366.93</v>
      </c>
      <c r="D17" s="20">
        <f>'Résulat global'!D7+Réserves!D7+Réserves!D17</f>
        <v>-1029241.23</v>
      </c>
      <c r="E17" s="20">
        <f>'Résulat global'!E7+Réserves!E7+Réserves!E17</f>
        <v>-930706.11999999988</v>
      </c>
      <c r="F17" s="20">
        <f>'Résulat global'!F7+Réserves!F7+Réserves!F17</f>
        <v>96308.38000000047</v>
      </c>
      <c r="G17" s="20">
        <f>'Résulat global'!G7+Réserves!G7+Réserves!G17</f>
        <v>-73566</v>
      </c>
      <c r="H17" s="20">
        <f>'Résulat global'!H7+Réserves!H7+Réserves!H17</f>
        <v>-513278.91000000003</v>
      </c>
      <c r="I17" s="20">
        <f>'Résulat global'!I7+Réserves!I7+Réserves!I17</f>
        <v>-269986.97999999981</v>
      </c>
      <c r="J17" s="20">
        <f>'Résulat global'!J7+Réserves!J7+Réserves!J17</f>
        <v>-768266.57999999984</v>
      </c>
      <c r="K17" s="20">
        <f>'Résulat global'!K7+Réserves!K7+Réserves!K17</f>
        <v>-7749997.0699999994</v>
      </c>
      <c r="L17" s="20">
        <f>'Résulat global'!L7+Réserves!L7+Réserves!L17</f>
        <v>2990317.9400000107</v>
      </c>
      <c r="M17" s="20">
        <f>'Résulat global'!M7+Réserves!M7+Réserves!M17</f>
        <v>2736592.7800000012</v>
      </c>
      <c r="N17" s="20">
        <f>'Résulat global'!N7+Réserves!N7+Réserves!N17</f>
        <v>3045340.62</v>
      </c>
      <c r="O17" s="20">
        <f>'Résulat global'!O7+Réserves!O7+Réserves!O17</f>
        <v>2914277.89</v>
      </c>
      <c r="P17" s="20">
        <f>'Résulat global'!P7+Réserves!P7+Réserves!P17</f>
        <v>2874867.7999999989</v>
      </c>
      <c r="Q17" s="20">
        <f>'Résulat global'!Q7+Réserves!Q7+Réserves!Q17</f>
        <v>3301823.8600000115</v>
      </c>
      <c r="R17" s="20">
        <f>'Résulat global'!R7+Réserves!R7+Réserves!R17</f>
        <v>4584153.7100000046</v>
      </c>
      <c r="S17" s="20">
        <f>'Résulat global'!S7+Réserves!S7+Réserves!S17</f>
        <v>6180426.4199999999</v>
      </c>
      <c r="T17" s="20">
        <f>'Résulat global'!T7+Réserves!T7+Réserves!T17</f>
        <v>6574579.1500000004</v>
      </c>
      <c r="U17" s="20">
        <f>'Résulat global'!U7+Réserves!U7+Réserves!U17</f>
        <v>7303847.0899999961</v>
      </c>
    </row>
    <row r="18" spans="1:21" x14ac:dyDescent="0.3">
      <c r="A18" s="3" t="s">
        <v>5</v>
      </c>
      <c r="B18" s="20">
        <f>'Résulat global'!B8+Réserves!B8+Réserves!B18</f>
        <v>1456834.3399999994</v>
      </c>
      <c r="C18" s="20">
        <f>'Résulat global'!C8+Réserves!C8+Réserves!C18</f>
        <v>1457419.6899999995</v>
      </c>
      <c r="D18" s="20">
        <f>'Résulat global'!D8+Réserves!D8+Réserves!D18</f>
        <v>2423223.2299999977</v>
      </c>
      <c r="E18" s="20">
        <f>'Résulat global'!E8+Réserves!E8+Réserves!E18</f>
        <v>3817853.4200000013</v>
      </c>
      <c r="F18" s="20">
        <f>'Résulat global'!F8+Réserves!F8+Réserves!F18</f>
        <v>5116628.8999999985</v>
      </c>
      <c r="G18" s="20">
        <f>'Résulat global'!G8+Réserves!G8+Réserves!G18</f>
        <v>6106181.0400000028</v>
      </c>
      <c r="H18" s="20">
        <f>'Résulat global'!H8+Réserves!H8+Réserves!H18</f>
        <v>4103555.7700000005</v>
      </c>
      <c r="I18" s="20">
        <f>'Résulat global'!I8+Réserves!I8+Réserves!I18</f>
        <v>3362961.4399999967</v>
      </c>
      <c r="J18" s="20">
        <f>'Résulat global'!J8+Réserves!J8+Réserves!J18</f>
        <v>4458321.2400000077</v>
      </c>
      <c r="K18" s="20">
        <f>'Résulat global'!K8+Réserves!K8+Réserves!K18</f>
        <v>5900991.9699999951</v>
      </c>
      <c r="L18" s="20">
        <f>'Résulat global'!L8+Réserves!L8+Réserves!L18</f>
        <v>5089087.07</v>
      </c>
      <c r="M18" s="20">
        <f>'Résulat global'!M8+Réserves!M8+Réserves!M18</f>
        <v>4452057.4199999925</v>
      </c>
      <c r="N18" s="20">
        <f>'Résulat global'!N8+Réserves!N8+Réserves!N18</f>
        <v>5191469.8899999997</v>
      </c>
      <c r="O18" s="20">
        <f>'Résulat global'!O8+Réserves!O8+Réserves!O18</f>
        <v>6529352.1899999995</v>
      </c>
      <c r="P18" s="20">
        <f>'Résulat global'!P8+Réserves!P8+Réserves!P18</f>
        <v>6435365.1699999962</v>
      </c>
      <c r="Q18" s="20">
        <f>'Résulat global'!Q8+Réserves!Q8+Réserves!Q18</f>
        <v>6224122.6699999971</v>
      </c>
      <c r="R18" s="20">
        <f>'Résulat global'!R8+Réserves!R8+Réserves!R18</f>
        <v>7832727.2099999962</v>
      </c>
      <c r="S18" s="20" t="e">
        <f>'Résulat global'!S8+Réserves!S8+Réserves!S18</f>
        <v>#VALUE!</v>
      </c>
      <c r="T18" s="20">
        <f>'Résulat global'!T8+Réserves!T8+Réserves!T18</f>
        <v>6837538.2100000056</v>
      </c>
      <c r="U18" s="20">
        <f>'Résulat global'!U8+Réserves!U8+Réserves!U18</f>
        <v>5938934.5000000084</v>
      </c>
    </row>
    <row r="19" spans="1:21" x14ac:dyDescent="0.3">
      <c r="A19" s="3" t="s">
        <v>6</v>
      </c>
      <c r="B19" s="20">
        <f>'Résulat global'!B9+Réserves!B9+Réserves!B19</f>
        <v>11287810.386</v>
      </c>
      <c r="C19" s="20">
        <f>'Résulat global'!C9+Réserves!C9+Réserves!C19</f>
        <v>19579200.789999995</v>
      </c>
      <c r="D19" s="20">
        <f>'Résulat global'!D9+Réserves!D9+Réserves!D19</f>
        <v>24331713.559999999</v>
      </c>
      <c r="E19" s="20">
        <f>'Résulat global'!E9+Réserves!E9+Réserves!E19</f>
        <v>24252138.069999993</v>
      </c>
      <c r="F19" s="20">
        <f>'Résulat global'!F9+Réserves!F9+Réserves!F19</f>
        <v>18530038.130000003</v>
      </c>
      <c r="G19" s="20">
        <f>'Résulat global'!G9+Réserves!G9+Réserves!G19</f>
        <v>13756322.359999999</v>
      </c>
      <c r="H19" s="20">
        <f>'Résulat global'!H9+Réserves!H9+Réserves!H19</f>
        <v>11683638.839999992</v>
      </c>
      <c r="I19" s="20">
        <f>'Résulat global'!I9+Réserves!I9+Réserves!I19</f>
        <v>2868411.7800000049</v>
      </c>
      <c r="J19" s="20">
        <f>'Résulat global'!J9+Réserves!J9+Réserves!J19</f>
        <v>-559686.95000001043</v>
      </c>
      <c r="K19" s="20">
        <f>'Résulat global'!K9+Réserves!K9+Réserves!K19</f>
        <v>55928.470000001602</v>
      </c>
      <c r="L19" s="20">
        <f>'Résulat global'!L9+Réserves!L9+Réserves!L19</f>
        <v>1334485.25</v>
      </c>
      <c r="M19" s="20">
        <f>'Résulat global'!M9+Réserves!M9+Réserves!M19</f>
        <v>3660378.14</v>
      </c>
      <c r="N19" s="20">
        <f>'Résulat global'!N9+Réserves!N9+Réserves!N19</f>
        <v>5866116.9700000081</v>
      </c>
      <c r="O19" s="20">
        <f>'Résulat global'!O9+Réserves!O9+Réserves!O19</f>
        <v>9334864.8500000015</v>
      </c>
      <c r="P19" s="20">
        <f>'Résulat global'!P9+Réserves!P9+Réserves!P19</f>
        <v>7755230.9599999869</v>
      </c>
      <c r="Q19" s="20">
        <f>'Résulat global'!Q9+Réserves!Q9+Réserves!Q19</f>
        <v>7341524.8499999978</v>
      </c>
      <c r="R19" s="20">
        <f>'Résulat global'!R9+Réserves!R9+Réserves!R19</f>
        <v>8439982.6500000041</v>
      </c>
      <c r="S19" s="20">
        <f>'Résulat global'!S9+Réserves!S9+Réserves!S19</f>
        <v>9235714.6999999825</v>
      </c>
      <c r="T19" s="20">
        <f>'Résulat global'!T9+Réserves!T9+Réserves!T19</f>
        <v>9589407.3000000156</v>
      </c>
      <c r="U19" s="20">
        <f>'Résulat global'!U9+Réserves!U9+Réserves!U19</f>
        <v>10847418.560000008</v>
      </c>
    </row>
    <row r="20" spans="1:21" s="28" customFormat="1" x14ac:dyDescent="0.3">
      <c r="A20" s="3" t="s">
        <v>7</v>
      </c>
      <c r="B20" s="48">
        <f>'Résulat global'!B10+Réserves!B10+Réserves!B20</f>
        <v>19634711.566000011</v>
      </c>
      <c r="C20" s="48">
        <f>'Résulat global'!C10+Réserves!C10+Réserves!C20</f>
        <v>15383955.500000015</v>
      </c>
      <c r="D20" s="48">
        <f>'Résulat global'!D10+Réserves!D10+Réserves!D20</f>
        <v>26594271.32999998</v>
      </c>
      <c r="E20" s="48">
        <f>'Résulat global'!E10+Réserves!E10+Réserves!E20</f>
        <v>37112442.770000033</v>
      </c>
      <c r="F20" s="48">
        <f>'Résulat global'!F10+Réserves!F10+Réserves!F20</f>
        <v>38213994.360000014</v>
      </c>
      <c r="G20" s="48">
        <f>'Résulat global'!G10+Réserves!G10+Réserves!G20</f>
        <v>29964709.690000057</v>
      </c>
      <c r="H20" s="48">
        <f>'Résulat global'!H10+Réserves!H10+Réserves!H20</f>
        <v>18304634.789999984</v>
      </c>
      <c r="I20" s="48">
        <f>'Résulat global'!I10+Réserves!I10+Réserves!I20</f>
        <v>8966952.5400000345</v>
      </c>
      <c r="J20" s="48">
        <f>'Résulat global'!J10+Réserves!J10+Réserves!J20</f>
        <v>12311123.929999987</v>
      </c>
      <c r="K20" s="48">
        <f>'Résulat global'!K10+Réserves!K10+Réserves!K20</f>
        <v>7185834.8799999952</v>
      </c>
      <c r="L20" s="48">
        <f>'Résulat global'!L10+Réserves!L10+Réserves!L20</f>
        <v>13034919.390000006</v>
      </c>
      <c r="M20" s="48">
        <f>'Résulat global'!M10+Réserves!M10+Réserves!M20</f>
        <v>15158526.589999985</v>
      </c>
      <c r="N20" s="48">
        <f>'Résulat global'!N10+Réserves!N10+Réserves!N20</f>
        <v>23695208.380000006</v>
      </c>
      <c r="O20" s="48">
        <f>'Résulat global'!O10+Réserves!O10+Réserves!O20</f>
        <v>34052913.229999997</v>
      </c>
      <c r="P20" s="48">
        <f>'Résulat global'!P10+Réserves!P10+Réserves!P20</f>
        <v>41577185.75999999</v>
      </c>
      <c r="Q20" s="48">
        <f>'Résulat global'!Q10+Réserves!Q10+Réserves!Q20</f>
        <v>57577023.410000004</v>
      </c>
      <c r="R20" s="48">
        <f>'Résulat global'!R10+Réserves!R10+Réserves!R20</f>
        <v>73433232.940000013</v>
      </c>
      <c r="S20" s="48">
        <f>'Résulat global'!S10+Réserves!S10+Réserves!S20</f>
        <v>52489476.799999952</v>
      </c>
      <c r="T20" s="48">
        <f>'Résulat global'!T10+Réserves!T10+Réserves!T20</f>
        <v>84611398.679999948</v>
      </c>
      <c r="U20" s="48">
        <f>'Résulat global'!U10+Réserves!U10+Réserves!U20</f>
        <v>88362333.530000001</v>
      </c>
    </row>
  </sheetData>
  <mergeCells count="2">
    <mergeCell ref="B2:U2"/>
    <mergeCell ref="B12:U12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32"/>
  <sheetViews>
    <sheetView zoomScale="80" zoomScaleNormal="80" workbookViewId="0">
      <pane xSplit="1" topLeftCell="B1" activePane="topRight" state="frozen"/>
      <selection pane="topRight" activeCell="X14" sqref="X14"/>
    </sheetView>
  </sheetViews>
  <sheetFormatPr baseColWidth="10" defaultRowHeight="14.4" x14ac:dyDescent="0.3"/>
  <cols>
    <col min="1" max="1" width="29.5546875" bestFit="1" customWidth="1"/>
    <col min="2" max="2" width="12.5546875" bestFit="1" customWidth="1"/>
    <col min="3" max="6" width="13.5546875" bestFit="1" customWidth="1"/>
    <col min="7" max="7" width="12.5546875" bestFit="1" customWidth="1"/>
    <col min="8" max="9" width="13.5546875" bestFit="1" customWidth="1"/>
    <col min="10" max="15" width="12.5546875" bestFit="1" customWidth="1"/>
    <col min="16" max="18" width="13.5546875" bestFit="1" customWidth="1"/>
    <col min="19" max="19" width="13.5546875" customWidth="1"/>
    <col min="20" max="21" width="13.5546875" bestFit="1" customWidth="1"/>
  </cols>
  <sheetData>
    <row r="2" spans="1:21" x14ac:dyDescent="0.3">
      <c r="B2" s="55" t="s">
        <v>121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">
      <c r="A3" s="5"/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</row>
    <row r="4" spans="1:21" x14ac:dyDescent="0.3">
      <c r="A4" s="4" t="s">
        <v>1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</row>
    <row r="5" spans="1:21" x14ac:dyDescent="0.3">
      <c r="A5" s="3" t="s">
        <v>2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</row>
    <row r="6" spans="1:21" x14ac:dyDescent="0.3">
      <c r="A6" s="3" t="s">
        <v>3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40">
        <v>0</v>
      </c>
      <c r="O6" s="40">
        <v>0</v>
      </c>
      <c r="P6" s="20">
        <v>0</v>
      </c>
      <c r="Q6" s="40">
        <v>5939538.4800000004</v>
      </c>
      <c r="R6" s="20">
        <v>5939538.4800000004</v>
      </c>
      <c r="S6" s="20">
        <v>0</v>
      </c>
      <c r="T6" s="20">
        <v>0.01</v>
      </c>
      <c r="U6" s="20">
        <v>0</v>
      </c>
    </row>
    <row r="7" spans="1:21" x14ac:dyDescent="0.3">
      <c r="A7" s="3" t="s">
        <v>4</v>
      </c>
      <c r="B7" s="20">
        <v>0</v>
      </c>
      <c r="C7" s="20">
        <v>0</v>
      </c>
      <c r="D7" s="20">
        <v>0</v>
      </c>
      <c r="E7" s="20">
        <v>0</v>
      </c>
      <c r="F7" s="20">
        <v>662773.65</v>
      </c>
      <c r="G7" s="20">
        <v>662773.65</v>
      </c>
      <c r="H7" s="20">
        <v>662773.65</v>
      </c>
      <c r="I7" s="20">
        <v>141370.84000000003</v>
      </c>
      <c r="J7" s="20">
        <v>0</v>
      </c>
      <c r="K7" s="20">
        <v>0</v>
      </c>
      <c r="L7" s="20">
        <v>0</v>
      </c>
      <c r="M7" s="20">
        <v>0</v>
      </c>
      <c r="N7" s="40">
        <v>0</v>
      </c>
      <c r="O7" s="40">
        <v>0</v>
      </c>
      <c r="P7" s="40">
        <v>1435904.6</v>
      </c>
      <c r="Q7" s="40">
        <v>1435904.6</v>
      </c>
      <c r="R7" s="20">
        <v>1865919.26</v>
      </c>
      <c r="S7" s="20">
        <v>1865919.26</v>
      </c>
      <c r="T7" s="20">
        <v>1865919.26</v>
      </c>
      <c r="U7" s="20">
        <v>3112387.27</v>
      </c>
    </row>
    <row r="8" spans="1:21" x14ac:dyDescent="0.3">
      <c r="A8" s="3" t="s">
        <v>5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1023325.78</v>
      </c>
      <c r="H8" s="20">
        <v>1023325.78</v>
      </c>
      <c r="I8" s="20">
        <v>1023325.78</v>
      </c>
      <c r="J8" s="20">
        <v>949643.07</v>
      </c>
      <c r="K8" s="20">
        <v>949643.07</v>
      </c>
      <c r="L8" s="20">
        <v>1045495.59</v>
      </c>
      <c r="M8" s="20">
        <v>1045495.59</v>
      </c>
      <c r="N8" s="40">
        <v>1045495.59</v>
      </c>
      <c r="O8" s="40">
        <v>1152429.93</v>
      </c>
      <c r="P8" s="40">
        <v>1152459.93</v>
      </c>
      <c r="Q8" s="40">
        <v>2957298.69</v>
      </c>
      <c r="R8" s="20">
        <v>2957298.69</v>
      </c>
      <c r="S8" s="20" t="s">
        <v>127</v>
      </c>
      <c r="T8" s="20">
        <v>3105569.14</v>
      </c>
      <c r="U8" s="20">
        <v>4508818.21</v>
      </c>
    </row>
    <row r="9" spans="1:21" x14ac:dyDescent="0.3">
      <c r="A9" s="3" t="s">
        <v>6</v>
      </c>
      <c r="B9" s="20">
        <v>0</v>
      </c>
      <c r="C9" s="20">
        <v>14187810.390000001</v>
      </c>
      <c r="D9" s="20">
        <v>19979200.789999999</v>
      </c>
      <c r="E9" s="20">
        <v>22331713.559999999</v>
      </c>
      <c r="F9" s="20">
        <v>15452138.07</v>
      </c>
      <c r="G9" s="20">
        <v>8024554.6699999999</v>
      </c>
      <c r="H9" s="20">
        <v>4272118.9000000004</v>
      </c>
      <c r="I9" s="20">
        <v>7411520.4500000002</v>
      </c>
      <c r="J9" s="20">
        <v>3145965.45</v>
      </c>
      <c r="K9" s="20">
        <v>0</v>
      </c>
      <c r="L9" s="20">
        <v>0</v>
      </c>
      <c r="M9" s="20">
        <v>0</v>
      </c>
      <c r="N9" s="40">
        <v>0</v>
      </c>
      <c r="O9" s="40">
        <v>0</v>
      </c>
      <c r="P9" s="40">
        <v>3468747.88</v>
      </c>
      <c r="Q9" s="40">
        <v>3419339.6</v>
      </c>
      <c r="R9" s="40">
        <v>4843009.0999999996</v>
      </c>
      <c r="S9" s="20">
        <v>4785791</v>
      </c>
      <c r="T9" s="40">
        <v>7380929.9900000002</v>
      </c>
      <c r="U9" s="20">
        <v>5883490</v>
      </c>
    </row>
    <row r="10" spans="1:21" x14ac:dyDescent="0.3">
      <c r="A10" s="3" t="s">
        <v>7</v>
      </c>
      <c r="B10" s="48">
        <f>SUM(B4:B9)</f>
        <v>0</v>
      </c>
      <c r="C10" s="48">
        <f t="shared" ref="C10:O10" si="0">SUM(C4:C9)</f>
        <v>14187810.390000001</v>
      </c>
      <c r="D10" s="48">
        <f t="shared" si="0"/>
        <v>19979200.789999999</v>
      </c>
      <c r="E10" s="48">
        <f t="shared" si="0"/>
        <v>22331713.559999999</v>
      </c>
      <c r="F10" s="48">
        <f t="shared" si="0"/>
        <v>16114911.720000001</v>
      </c>
      <c r="G10" s="48">
        <f t="shared" si="0"/>
        <v>9710654.0999999996</v>
      </c>
      <c r="H10" s="48">
        <f t="shared" si="0"/>
        <v>5958218.3300000001</v>
      </c>
      <c r="I10" s="48">
        <f t="shared" si="0"/>
        <v>8576217.0700000003</v>
      </c>
      <c r="J10" s="48">
        <f t="shared" si="0"/>
        <v>4095608.52</v>
      </c>
      <c r="K10" s="48">
        <f t="shared" si="0"/>
        <v>949643.07</v>
      </c>
      <c r="L10" s="48">
        <f t="shared" si="0"/>
        <v>1045495.59</v>
      </c>
      <c r="M10" s="48">
        <f t="shared" si="0"/>
        <v>1045495.59</v>
      </c>
      <c r="N10" s="48">
        <f t="shared" si="0"/>
        <v>1045495.59</v>
      </c>
      <c r="O10" s="48">
        <f t="shared" si="0"/>
        <v>1152429.93</v>
      </c>
      <c r="P10" s="48">
        <f>SUM(P4:P9)</f>
        <v>6057112.4100000001</v>
      </c>
      <c r="Q10" s="48">
        <f>SUM(Q4:Q9)</f>
        <v>13752081.369999999</v>
      </c>
      <c r="R10" s="48">
        <f>SUM(R4:R9)</f>
        <v>15605765.529999999</v>
      </c>
      <c r="S10" s="48">
        <f>SUM(S4:S9)</f>
        <v>6651710.2599999998</v>
      </c>
      <c r="T10" s="48">
        <f t="shared" ref="T10:U10" si="1">SUM(T4:T9)</f>
        <v>12352418.4</v>
      </c>
      <c r="U10" s="48">
        <f t="shared" si="1"/>
        <v>13504695.48</v>
      </c>
    </row>
    <row r="12" spans="1:21" x14ac:dyDescent="0.3">
      <c r="B12" s="55" t="s">
        <v>123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x14ac:dyDescent="0.3">
      <c r="A13" s="5"/>
      <c r="B13" s="2">
        <v>2002</v>
      </c>
      <c r="C13" s="2">
        <v>2003</v>
      </c>
      <c r="D13" s="2">
        <v>2004</v>
      </c>
      <c r="E13" s="2">
        <v>2005</v>
      </c>
      <c r="F13" s="2">
        <v>2006</v>
      </c>
      <c r="G13" s="2">
        <v>2007</v>
      </c>
      <c r="H13" s="2">
        <v>2008</v>
      </c>
      <c r="I13" s="2">
        <v>2009</v>
      </c>
      <c r="J13" s="2">
        <v>2010</v>
      </c>
      <c r="K13" s="2">
        <v>2011</v>
      </c>
      <c r="L13" s="2">
        <v>2012</v>
      </c>
      <c r="M13" s="2">
        <v>2013</v>
      </c>
      <c r="N13" s="2">
        <v>2014</v>
      </c>
      <c r="O13" s="2">
        <v>2015</v>
      </c>
      <c r="P13" s="2">
        <v>2016</v>
      </c>
      <c r="Q13" s="2">
        <v>2017</v>
      </c>
      <c r="R13" s="2">
        <v>2018</v>
      </c>
      <c r="S13" s="2">
        <v>2019</v>
      </c>
      <c r="T13" s="2">
        <v>2020</v>
      </c>
      <c r="U13" s="2">
        <v>2021</v>
      </c>
    </row>
    <row r="14" spans="1:21" x14ac:dyDescent="0.3">
      <c r="A14" s="4" t="s">
        <v>1</v>
      </c>
      <c r="B14" s="20">
        <v>6197338.1200000001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1822468.48</v>
      </c>
      <c r="I14" s="20">
        <v>1822468.48</v>
      </c>
      <c r="J14" s="20">
        <v>1822468.48</v>
      </c>
      <c r="K14" s="20">
        <v>1822468.48</v>
      </c>
      <c r="L14" s="20">
        <v>1822468.48</v>
      </c>
      <c r="M14" s="20">
        <v>1150827.54</v>
      </c>
      <c r="N14" s="20">
        <v>1150827.54</v>
      </c>
      <c r="O14" s="20">
        <v>1150827.54</v>
      </c>
      <c r="P14" s="20">
        <v>1150827.54</v>
      </c>
      <c r="Q14" s="20">
        <v>1150827.54</v>
      </c>
      <c r="R14" s="20">
        <v>1150827.54</v>
      </c>
      <c r="S14" s="20">
        <v>1150827.54</v>
      </c>
      <c r="T14" s="20">
        <v>20333154</v>
      </c>
      <c r="U14" s="20">
        <v>20333154</v>
      </c>
    </row>
    <row r="15" spans="1:21" x14ac:dyDescent="0.3">
      <c r="A15" s="3" t="s">
        <v>2</v>
      </c>
      <c r="B15" s="20"/>
      <c r="C15" s="20"/>
      <c r="D15" s="20">
        <v>213929</v>
      </c>
      <c r="E15" s="20">
        <v>213929</v>
      </c>
      <c r="F15" s="20">
        <v>213929</v>
      </c>
      <c r="G15" s="20">
        <v>213929</v>
      </c>
      <c r="H15" s="20">
        <v>213929</v>
      </c>
      <c r="I15" s="20">
        <v>213929</v>
      </c>
      <c r="J15" s="20">
        <v>213929</v>
      </c>
      <c r="K15" s="20">
        <v>213929</v>
      </c>
      <c r="L15" s="20">
        <v>213929</v>
      </c>
      <c r="M15" s="20">
        <v>463929</v>
      </c>
      <c r="N15" s="20">
        <v>563929</v>
      </c>
      <c r="O15" s="20">
        <v>760080.77</v>
      </c>
      <c r="P15" s="20">
        <v>513929</v>
      </c>
      <c r="Q15" s="20">
        <v>513929</v>
      </c>
      <c r="R15" s="20">
        <v>513929</v>
      </c>
      <c r="S15" s="20">
        <v>1308589.6100000001</v>
      </c>
      <c r="T15" s="20">
        <v>1308589.6100000001</v>
      </c>
      <c r="U15" s="20">
        <v>1008589.61</v>
      </c>
    </row>
    <row r="16" spans="1:21" x14ac:dyDescent="0.3">
      <c r="A16" s="3" t="s">
        <v>3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1000000</v>
      </c>
      <c r="Q16" s="20">
        <v>1000000</v>
      </c>
      <c r="R16" s="20">
        <v>840563.02</v>
      </c>
      <c r="S16" s="20">
        <v>2515563.02</v>
      </c>
      <c r="T16" s="20">
        <v>2515563.02</v>
      </c>
      <c r="U16" s="20">
        <v>2515563.02</v>
      </c>
    </row>
    <row r="17" spans="1:21" x14ac:dyDescent="0.3">
      <c r="A17" s="3" t="s">
        <v>4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x14ac:dyDescent="0.3">
      <c r="A18" s="3" t="s">
        <v>5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375610.79</v>
      </c>
      <c r="R18" s="20">
        <v>375610.79</v>
      </c>
      <c r="S18" s="20">
        <v>375610.79</v>
      </c>
      <c r="T18" s="20">
        <v>375610.79</v>
      </c>
      <c r="U18" s="20">
        <v>375610.79</v>
      </c>
    </row>
    <row r="19" spans="1:21" x14ac:dyDescent="0.3">
      <c r="A19" s="3" t="s">
        <v>6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1" s="28" customFormat="1" x14ac:dyDescent="0.3">
      <c r="A20" s="3" t="s">
        <v>7</v>
      </c>
      <c r="B20" s="48">
        <f t="shared" ref="B20:O20" si="2">SUM(B14:B19)</f>
        <v>6197338.1200000001</v>
      </c>
      <c r="C20" s="48">
        <f t="shared" si="2"/>
        <v>0</v>
      </c>
      <c r="D20" s="48">
        <f t="shared" si="2"/>
        <v>213929</v>
      </c>
      <c r="E20" s="48">
        <f t="shared" si="2"/>
        <v>213929</v>
      </c>
      <c r="F20" s="48">
        <f t="shared" si="2"/>
        <v>213929</v>
      </c>
      <c r="G20" s="48">
        <f t="shared" si="2"/>
        <v>213929</v>
      </c>
      <c r="H20" s="48">
        <f t="shared" si="2"/>
        <v>2036397.48</v>
      </c>
      <c r="I20" s="48">
        <f t="shared" si="2"/>
        <v>2036397.48</v>
      </c>
      <c r="J20" s="48">
        <f t="shared" si="2"/>
        <v>2036397.48</v>
      </c>
      <c r="K20" s="48">
        <f t="shared" si="2"/>
        <v>2036397.48</v>
      </c>
      <c r="L20" s="48">
        <f t="shared" si="2"/>
        <v>2036397.48</v>
      </c>
      <c r="M20" s="48">
        <f t="shared" si="2"/>
        <v>1614756.54</v>
      </c>
      <c r="N20" s="48">
        <f t="shared" si="2"/>
        <v>1714756.54</v>
      </c>
      <c r="O20" s="48">
        <f t="shared" si="2"/>
        <v>1910908.31</v>
      </c>
      <c r="P20" s="48">
        <f>SUM(P14:P19)</f>
        <v>2664756.54</v>
      </c>
      <c r="Q20" s="48">
        <f>SUM(Q14:Q19)</f>
        <v>3040367.33</v>
      </c>
      <c r="R20" s="48">
        <f>SUM(R14:R19)</f>
        <v>2880930.35</v>
      </c>
      <c r="S20" s="48">
        <f>SUM(S14:S19)</f>
        <v>5350590.96</v>
      </c>
      <c r="T20" s="48">
        <f t="shared" ref="T20:U20" si="3">SUM(T14:T19)</f>
        <v>24532917.419999998</v>
      </c>
      <c r="U20" s="48">
        <f t="shared" si="3"/>
        <v>24232917.419999998</v>
      </c>
    </row>
    <row r="22" spans="1:21" x14ac:dyDescent="0.3">
      <c r="B22" s="55" t="s">
        <v>122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x14ac:dyDescent="0.3">
      <c r="A23" s="5"/>
      <c r="B23" s="2">
        <v>2002</v>
      </c>
      <c r="C23" s="2">
        <v>2003</v>
      </c>
      <c r="D23" s="2">
        <v>2004</v>
      </c>
      <c r="E23" s="2">
        <v>2005</v>
      </c>
      <c r="F23" s="2">
        <v>2006</v>
      </c>
      <c r="G23" s="2">
        <v>2007</v>
      </c>
      <c r="H23" s="2">
        <v>2008</v>
      </c>
      <c r="I23" s="2">
        <v>2009</v>
      </c>
      <c r="J23" s="2">
        <v>2010</v>
      </c>
      <c r="K23" s="2">
        <v>2011</v>
      </c>
      <c r="L23" s="2">
        <v>2012</v>
      </c>
      <c r="M23" s="2">
        <v>2013</v>
      </c>
      <c r="N23" s="2">
        <v>2014</v>
      </c>
      <c r="O23" s="2">
        <v>2015</v>
      </c>
      <c r="P23" s="2">
        <f>P3</f>
        <v>2016</v>
      </c>
      <c r="Q23" s="2">
        <f>Q3</f>
        <v>2017</v>
      </c>
      <c r="R23" s="2">
        <f>R3</f>
        <v>2018</v>
      </c>
      <c r="S23" s="2">
        <v>2019</v>
      </c>
      <c r="T23" s="2">
        <v>2020</v>
      </c>
      <c r="U23" s="2">
        <v>2021</v>
      </c>
    </row>
    <row r="24" spans="1:21" x14ac:dyDescent="0.3">
      <c r="A24" s="4" t="s">
        <v>1</v>
      </c>
      <c r="B24" s="20">
        <v>0</v>
      </c>
      <c r="C24" s="20">
        <v>5848479.7199999997</v>
      </c>
      <c r="D24" s="20">
        <v>5848479.7199999997</v>
      </c>
      <c r="E24" s="20">
        <v>5848479.7199999997</v>
      </c>
      <c r="F24" s="20">
        <v>5848479.7199999997</v>
      </c>
      <c r="G24" s="20">
        <v>5848479.7199999997</v>
      </c>
      <c r="H24" s="20">
        <v>5848479.7199999997</v>
      </c>
      <c r="I24" s="20">
        <v>5848479.7199999997</v>
      </c>
      <c r="J24" s="20">
        <v>5848479.7199999997</v>
      </c>
      <c r="K24" s="20">
        <v>5848479.7199999997</v>
      </c>
      <c r="L24" s="20">
        <v>5848479.7199999997</v>
      </c>
      <c r="M24" s="20">
        <v>5848479.7199999997</v>
      </c>
      <c r="N24" s="20">
        <v>5848479.7199999997</v>
      </c>
      <c r="O24" s="20">
        <v>5848479.7199999997</v>
      </c>
      <c r="P24" s="20">
        <v>5848479.7199999997</v>
      </c>
      <c r="Q24" s="20">
        <v>5848479.7199999997</v>
      </c>
      <c r="R24" s="20">
        <v>5848479.7199999997</v>
      </c>
      <c r="S24" s="20">
        <v>5848479.7199999997</v>
      </c>
      <c r="T24" s="20">
        <v>7893235</v>
      </c>
      <c r="U24" s="20">
        <v>7893235</v>
      </c>
    </row>
    <row r="25" spans="1:21" x14ac:dyDescent="0.3">
      <c r="A25" s="3" t="s">
        <v>2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196527.88</v>
      </c>
      <c r="N25" s="20">
        <v>0</v>
      </c>
      <c r="O25" s="20">
        <v>513929</v>
      </c>
      <c r="P25" s="20">
        <v>2707337.47</v>
      </c>
      <c r="Q25" s="20">
        <v>2070247.17</v>
      </c>
      <c r="R25" s="20">
        <v>2352976.5499999998</v>
      </c>
      <c r="S25" s="20">
        <v>2397012.11</v>
      </c>
      <c r="T25" s="20">
        <v>1710671.33</v>
      </c>
      <c r="U25" s="20">
        <v>1782215.13</v>
      </c>
    </row>
    <row r="26" spans="1:21" x14ac:dyDescent="0.3">
      <c r="A26" s="3" t="s">
        <v>3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1:21" x14ac:dyDescent="0.3">
      <c r="A27" s="3" t="s">
        <v>4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x14ac:dyDescent="0.3">
      <c r="A28" s="3" t="s">
        <v>5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202352.91</v>
      </c>
      <c r="Q28" s="20">
        <v>1000451.27</v>
      </c>
      <c r="R28" s="20">
        <v>1000451.27</v>
      </c>
      <c r="S28" s="20">
        <v>1000451.27</v>
      </c>
      <c r="T28" s="20">
        <v>1000451.27</v>
      </c>
      <c r="U28" s="20">
        <v>1000451.27</v>
      </c>
    </row>
    <row r="29" spans="1:21" x14ac:dyDescent="0.3">
      <c r="A29" s="3" t="s">
        <v>6</v>
      </c>
      <c r="B29" s="20">
        <v>0</v>
      </c>
      <c r="C29" s="20">
        <v>0</v>
      </c>
      <c r="D29" s="20">
        <v>0</v>
      </c>
      <c r="E29" s="20">
        <v>374882.67</v>
      </c>
      <c r="F29" s="20">
        <v>1147114.3600000001</v>
      </c>
      <c r="G29" s="20">
        <v>1147114.3600000001</v>
      </c>
      <c r="H29" s="20">
        <v>772231.69</v>
      </c>
      <c r="I29" s="20">
        <v>772231.69</v>
      </c>
      <c r="J29" s="20">
        <v>772231.69</v>
      </c>
      <c r="K29" s="20">
        <v>503728.55</v>
      </c>
      <c r="L29" s="20">
        <v>187100.69</v>
      </c>
      <c r="M29" s="20">
        <v>165577.69</v>
      </c>
      <c r="N29" s="20">
        <v>165577</v>
      </c>
      <c r="O29" s="20">
        <v>165577</v>
      </c>
      <c r="P29" s="20">
        <v>4983567.5</v>
      </c>
      <c r="Q29" s="20">
        <v>3779517.5</v>
      </c>
      <c r="R29" s="20">
        <v>3892518.5</v>
      </c>
      <c r="S29" s="20">
        <v>3757074</v>
      </c>
      <c r="T29" s="20">
        <v>3750007.22</v>
      </c>
      <c r="U29" s="20">
        <v>3750007</v>
      </c>
    </row>
    <row r="30" spans="1:21" s="28" customFormat="1" ht="15.75" customHeight="1" x14ac:dyDescent="0.3">
      <c r="A30" s="3" t="s">
        <v>7</v>
      </c>
      <c r="B30" s="48">
        <f>SUM(B24:B29)</f>
        <v>0</v>
      </c>
      <c r="C30" s="48">
        <f t="shared" ref="C30:O30" si="4">SUM(C24:C29)</f>
        <v>5848479.7199999997</v>
      </c>
      <c r="D30" s="48">
        <f t="shared" si="4"/>
        <v>5848479.7199999997</v>
      </c>
      <c r="E30" s="48">
        <f t="shared" si="4"/>
        <v>6223362.3899999997</v>
      </c>
      <c r="F30" s="48">
        <f t="shared" si="4"/>
        <v>6995594.0800000001</v>
      </c>
      <c r="G30" s="48">
        <f t="shared" si="4"/>
        <v>6995594.0800000001</v>
      </c>
      <c r="H30" s="48">
        <f t="shared" si="4"/>
        <v>6620711.4100000001</v>
      </c>
      <c r="I30" s="48">
        <f t="shared" si="4"/>
        <v>6620711.4100000001</v>
      </c>
      <c r="J30" s="48">
        <f t="shared" si="4"/>
        <v>6620711.4100000001</v>
      </c>
      <c r="K30" s="48">
        <f t="shared" si="4"/>
        <v>6352208.2699999996</v>
      </c>
      <c r="L30" s="48">
        <f t="shared" si="4"/>
        <v>6035580.4100000001</v>
      </c>
      <c r="M30" s="48">
        <f t="shared" si="4"/>
        <v>6210585.29</v>
      </c>
      <c r="N30" s="48">
        <f t="shared" si="4"/>
        <v>6014056.7199999997</v>
      </c>
      <c r="O30" s="48">
        <f t="shared" si="4"/>
        <v>6527985.7199999997</v>
      </c>
      <c r="P30" s="48">
        <f>SUM(P24:P29)</f>
        <v>13741737.6</v>
      </c>
      <c r="Q30" s="48">
        <f>SUM(Q24:Q29)</f>
        <v>12698695.66</v>
      </c>
      <c r="R30" s="48">
        <f>SUM(R24:R29)</f>
        <v>13094426.039999999</v>
      </c>
      <c r="S30" s="48">
        <f>SUM(S24:S29)</f>
        <v>13003017.1</v>
      </c>
      <c r="T30" s="48">
        <f t="shared" ref="T30:U30" si="5">SUM(T24:T29)</f>
        <v>14354364.82</v>
      </c>
      <c r="U30" s="48">
        <f t="shared" si="5"/>
        <v>14425908.399999999</v>
      </c>
    </row>
    <row r="31" spans="1:21" s="28" customFormat="1" ht="15.75" customHeight="1" x14ac:dyDescent="0.3">
      <c r="A31" s="24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 s="28" customFormat="1" ht="15.75" customHeight="1" x14ac:dyDescent="0.3">
      <c r="A32" s="24"/>
      <c r="B32" s="53">
        <f t="shared" ref="B32:Q32" si="6">B10+B20</f>
        <v>6197338.1200000001</v>
      </c>
      <c r="C32" s="53">
        <f t="shared" si="6"/>
        <v>14187810.390000001</v>
      </c>
      <c r="D32" s="53">
        <f t="shared" si="6"/>
        <v>20193129.789999999</v>
      </c>
      <c r="E32" s="53">
        <f t="shared" si="6"/>
        <v>22545642.559999999</v>
      </c>
      <c r="F32" s="53">
        <f t="shared" si="6"/>
        <v>16328840.720000001</v>
      </c>
      <c r="G32" s="53">
        <f t="shared" si="6"/>
        <v>9924583.0999999996</v>
      </c>
      <c r="H32" s="53">
        <f t="shared" si="6"/>
        <v>7994615.8100000005</v>
      </c>
      <c r="I32" s="53">
        <f t="shared" si="6"/>
        <v>10612614.550000001</v>
      </c>
      <c r="J32" s="53">
        <f t="shared" si="6"/>
        <v>6132006</v>
      </c>
      <c r="K32" s="53">
        <f t="shared" si="6"/>
        <v>2986040.55</v>
      </c>
      <c r="L32" s="53">
        <f t="shared" si="6"/>
        <v>3081893.07</v>
      </c>
      <c r="M32" s="53">
        <f t="shared" si="6"/>
        <v>2660252.13</v>
      </c>
      <c r="N32" s="53">
        <f t="shared" si="6"/>
        <v>2760252.13</v>
      </c>
      <c r="O32" s="53">
        <f t="shared" si="6"/>
        <v>3063338.24</v>
      </c>
      <c r="P32" s="53">
        <f t="shared" si="6"/>
        <v>8721868.9499999993</v>
      </c>
      <c r="Q32" s="53">
        <f t="shared" si="6"/>
        <v>16792448.699999999</v>
      </c>
      <c r="R32" s="53">
        <f>R10+R20</f>
        <v>18486695.879999999</v>
      </c>
      <c r="S32" s="53">
        <f>S10+S20</f>
        <v>12002301.219999999</v>
      </c>
      <c r="T32" s="53">
        <f t="shared" ref="T32:U32" si="7">T10+T20</f>
        <v>36885335.82</v>
      </c>
      <c r="U32" s="53">
        <f t="shared" si="7"/>
        <v>37737612.899999999</v>
      </c>
    </row>
  </sheetData>
  <mergeCells count="3">
    <mergeCell ref="B2:U2"/>
    <mergeCell ref="B12:U12"/>
    <mergeCell ref="B22:U22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U51"/>
  <sheetViews>
    <sheetView zoomScale="80" zoomScaleNormal="80" workbookViewId="0">
      <pane xSplit="1" topLeftCell="I1" activePane="topRight" state="frozen"/>
      <selection pane="topRight" activeCell="V26" sqref="V26"/>
    </sheetView>
  </sheetViews>
  <sheetFormatPr baseColWidth="10" defaultRowHeight="14.4" x14ac:dyDescent="0.3"/>
  <cols>
    <col min="1" max="1" width="29.5546875" bestFit="1" customWidth="1"/>
    <col min="2" max="17" width="15.6640625" customWidth="1"/>
    <col min="18" max="21" width="15" customWidth="1"/>
  </cols>
  <sheetData>
    <row r="2" spans="1:21" x14ac:dyDescent="0.3">
      <c r="B2" s="55" t="s">
        <v>47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">
      <c r="A3" s="5"/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</row>
    <row r="4" spans="1:21" x14ac:dyDescent="0.3">
      <c r="A4" s="4" t="s">
        <v>1</v>
      </c>
      <c r="B4" s="20">
        <v>126166609.84</v>
      </c>
      <c r="C4" s="20">
        <v>143362203.30000001</v>
      </c>
      <c r="D4" s="20">
        <v>157748279.19</v>
      </c>
      <c r="E4" s="20">
        <v>160300634.05000001</v>
      </c>
      <c r="F4" s="20">
        <v>158585545.44</v>
      </c>
      <c r="G4" s="20">
        <v>159950872.94000003</v>
      </c>
      <c r="H4" s="20">
        <v>177459986.72</v>
      </c>
      <c r="I4" s="20">
        <v>177065008.28999999</v>
      </c>
      <c r="J4" s="20">
        <v>184217625.97999999</v>
      </c>
      <c r="K4" s="20">
        <v>184705738.91</v>
      </c>
      <c r="L4" s="20">
        <v>193128065.06999999</v>
      </c>
      <c r="M4" s="20">
        <v>201428289.06999999</v>
      </c>
      <c r="N4" s="20">
        <v>209878965.65000001</v>
      </c>
      <c r="O4" s="20">
        <v>211039095.62</v>
      </c>
      <c r="P4" s="20">
        <v>220073337.36000001</v>
      </c>
      <c r="Q4" s="20">
        <v>224581596.96000001</v>
      </c>
      <c r="R4" s="20">
        <v>223333408.08000001</v>
      </c>
      <c r="S4" s="20">
        <v>223853164.31999999</v>
      </c>
      <c r="T4" s="20">
        <v>235855005.60999998</v>
      </c>
      <c r="U4" s="20">
        <v>230297702.06</v>
      </c>
    </row>
    <row r="5" spans="1:21" x14ac:dyDescent="0.3">
      <c r="A5" s="3" t="s">
        <v>2</v>
      </c>
      <c r="B5" s="20">
        <v>33631677</v>
      </c>
      <c r="C5" s="20">
        <v>38313560.670000002</v>
      </c>
      <c r="D5" s="20">
        <v>40358087.589999996</v>
      </c>
      <c r="E5" s="20">
        <v>41912793.280000001</v>
      </c>
      <c r="F5" s="20">
        <v>43553163.039999999</v>
      </c>
      <c r="G5" s="20">
        <v>44356081.93</v>
      </c>
      <c r="H5" s="20">
        <v>46110304.140000008</v>
      </c>
      <c r="I5" s="20">
        <v>50166108.650000006</v>
      </c>
      <c r="J5" s="20">
        <v>54340384.300000004</v>
      </c>
      <c r="K5" s="20">
        <v>54096233.119999997</v>
      </c>
      <c r="L5" s="39">
        <v>55802726.979999997</v>
      </c>
      <c r="M5" s="20">
        <v>64237499.359999999</v>
      </c>
      <c r="N5" s="20">
        <v>67419537.439999998</v>
      </c>
      <c r="O5" s="20">
        <v>68121560.040000007</v>
      </c>
      <c r="P5" s="20">
        <v>71892252.810000002</v>
      </c>
      <c r="Q5" s="20">
        <v>74292147.479999989</v>
      </c>
      <c r="R5" s="20">
        <v>71975945.599999994</v>
      </c>
      <c r="S5" s="20">
        <v>74917534.649999991</v>
      </c>
      <c r="T5" s="20">
        <v>76429114.070000008</v>
      </c>
      <c r="U5" s="20">
        <v>77104989.049999997</v>
      </c>
    </row>
    <row r="6" spans="1:21" x14ac:dyDescent="0.3">
      <c r="A6" s="3" t="s">
        <v>3</v>
      </c>
      <c r="B6" s="20">
        <v>44930598.580000006</v>
      </c>
      <c r="C6" s="20">
        <v>47353135.860000007</v>
      </c>
      <c r="D6" s="20">
        <v>52353046.249999993</v>
      </c>
      <c r="E6" s="20">
        <v>48606712.349999994</v>
      </c>
      <c r="F6" s="20">
        <v>54505818.020000003</v>
      </c>
      <c r="G6" s="20">
        <v>55921013.270000003</v>
      </c>
      <c r="H6" s="20">
        <v>57221274.010000005</v>
      </c>
      <c r="I6" s="20">
        <v>59551402.640000008</v>
      </c>
      <c r="J6" s="20">
        <v>64046450.700000003</v>
      </c>
      <c r="K6" s="20">
        <v>66054662.540000007</v>
      </c>
      <c r="L6" s="20">
        <v>70078896.789999992</v>
      </c>
      <c r="M6" s="20">
        <v>75285407.769999996</v>
      </c>
      <c r="N6" s="20">
        <v>77916287.680000007</v>
      </c>
      <c r="O6" s="20">
        <v>78774431.419999987</v>
      </c>
      <c r="P6" s="20">
        <v>81135335.200000003</v>
      </c>
      <c r="Q6" s="20">
        <v>83800589.979999989</v>
      </c>
      <c r="R6" s="20">
        <v>84240681.100000009</v>
      </c>
      <c r="S6" s="20">
        <v>86766470.719999999</v>
      </c>
      <c r="T6" s="20">
        <v>86004908.579999998</v>
      </c>
      <c r="U6" s="20">
        <v>89005722.370000005</v>
      </c>
    </row>
    <row r="7" spans="1:21" x14ac:dyDescent="0.3">
      <c r="A7" s="3" t="s">
        <v>4</v>
      </c>
      <c r="B7" s="20">
        <v>26939465.25</v>
      </c>
      <c r="C7" s="20">
        <v>28427031.369999997</v>
      </c>
      <c r="D7" s="20">
        <v>29827867.830000002</v>
      </c>
      <c r="E7" s="20">
        <v>31021843.660000004</v>
      </c>
      <c r="F7" s="20">
        <v>32408300.48</v>
      </c>
      <c r="G7" s="20">
        <v>33058643.940000001</v>
      </c>
      <c r="H7" s="20">
        <v>34419220.399999999</v>
      </c>
      <c r="I7" s="20">
        <v>35876926.600000001</v>
      </c>
      <c r="J7" s="20">
        <v>36217689.939999998</v>
      </c>
      <c r="K7" s="20">
        <v>37434691.030000001</v>
      </c>
      <c r="L7" s="20">
        <v>39281372.860000007</v>
      </c>
      <c r="M7" s="20">
        <v>41535241.450000003</v>
      </c>
      <c r="N7" s="20">
        <v>44043276.310000002</v>
      </c>
      <c r="O7" s="20">
        <v>44290215.869999997</v>
      </c>
      <c r="P7" s="20">
        <v>45388284.620000005</v>
      </c>
      <c r="Q7" s="20">
        <v>46163996.210000001</v>
      </c>
      <c r="R7" s="20">
        <v>47096330.470000006</v>
      </c>
      <c r="S7" s="20">
        <v>48854163.93</v>
      </c>
      <c r="T7" s="20">
        <v>48017971.469999999</v>
      </c>
      <c r="U7" s="20">
        <v>49397140.479999997</v>
      </c>
    </row>
    <row r="8" spans="1:21" x14ac:dyDescent="0.3">
      <c r="A8" s="3" t="s">
        <v>5</v>
      </c>
      <c r="B8" s="20">
        <v>26532924.360000003</v>
      </c>
      <c r="C8" s="20">
        <v>27182050.550000001</v>
      </c>
      <c r="D8" s="20">
        <v>29576052.48</v>
      </c>
      <c r="E8" s="20">
        <v>31357346.850000001</v>
      </c>
      <c r="F8" s="20">
        <v>32910349.149999999</v>
      </c>
      <c r="G8" s="20">
        <v>33461916.900000002</v>
      </c>
      <c r="H8" s="20">
        <v>32284099.68</v>
      </c>
      <c r="I8" s="20">
        <v>37010078.439999998</v>
      </c>
      <c r="J8" s="20">
        <v>36796343.560000002</v>
      </c>
      <c r="K8" s="20">
        <v>40230450.779999994</v>
      </c>
      <c r="L8" s="20">
        <v>40318623.950000003</v>
      </c>
      <c r="M8" s="20">
        <v>41962076.609999999</v>
      </c>
      <c r="N8" s="20">
        <v>44637639.729999997</v>
      </c>
      <c r="O8" s="20">
        <v>45829514.549999997</v>
      </c>
      <c r="P8" s="20">
        <v>47691117.810000002</v>
      </c>
      <c r="Q8" s="20">
        <v>46541144.810000002</v>
      </c>
      <c r="R8" s="20">
        <v>49610076.629999995</v>
      </c>
      <c r="S8" s="20">
        <v>49107250.219999999</v>
      </c>
      <c r="T8" s="20">
        <v>51741752.640000001</v>
      </c>
      <c r="U8" s="20">
        <v>52518079.620000005</v>
      </c>
    </row>
    <row r="9" spans="1:21" x14ac:dyDescent="0.3">
      <c r="A9" s="3" t="s">
        <v>6</v>
      </c>
      <c r="B9" s="20">
        <v>46939358.969999999</v>
      </c>
      <c r="C9" s="20">
        <v>49873214.5</v>
      </c>
      <c r="D9" s="20">
        <v>53158440.339999996</v>
      </c>
      <c r="E9" s="20">
        <v>50846686.93</v>
      </c>
      <c r="F9" s="20">
        <v>48018005.789999999</v>
      </c>
      <c r="G9" s="20">
        <v>51546466.07</v>
      </c>
      <c r="H9" s="20">
        <v>58632006.18</v>
      </c>
      <c r="I9" s="20">
        <v>62401306</v>
      </c>
      <c r="J9" s="20">
        <v>66553244.729999997</v>
      </c>
      <c r="K9" s="20">
        <v>73859779.780000001</v>
      </c>
      <c r="L9" s="20">
        <v>77332963.170000002</v>
      </c>
      <c r="M9" s="20">
        <v>82232626.739999995</v>
      </c>
      <c r="N9" s="20">
        <v>85071465.570000008</v>
      </c>
      <c r="O9" s="20">
        <v>86661192.230000004</v>
      </c>
      <c r="P9" s="20">
        <v>90473679.789999992</v>
      </c>
      <c r="Q9" s="20">
        <v>88661698.439999998</v>
      </c>
      <c r="R9" s="20">
        <v>90238789.010000005</v>
      </c>
      <c r="S9" s="20">
        <v>92762100.289999992</v>
      </c>
      <c r="T9" s="20">
        <v>96853982.010000005</v>
      </c>
      <c r="U9" s="20">
        <v>98128001.810000002</v>
      </c>
    </row>
    <row r="10" spans="1:21" s="28" customFormat="1" x14ac:dyDescent="0.3">
      <c r="A10" s="3" t="s">
        <v>7</v>
      </c>
      <c r="B10" s="48">
        <f>SUM(B4:B9)</f>
        <v>305140634</v>
      </c>
      <c r="C10" s="48">
        <f t="shared" ref="C10:O10" si="0">SUM(C4:C9)</f>
        <v>334511196.25000006</v>
      </c>
      <c r="D10" s="48">
        <f t="shared" si="0"/>
        <v>363021773.68000001</v>
      </c>
      <c r="E10" s="48">
        <f t="shared" si="0"/>
        <v>364046017.12000006</v>
      </c>
      <c r="F10" s="48">
        <f t="shared" si="0"/>
        <v>369981181.92000002</v>
      </c>
      <c r="G10" s="48">
        <f t="shared" si="0"/>
        <v>378294995.05000001</v>
      </c>
      <c r="H10" s="48">
        <f t="shared" si="0"/>
        <v>406126891.13</v>
      </c>
      <c r="I10" s="48">
        <f t="shared" si="0"/>
        <v>422070830.62</v>
      </c>
      <c r="J10" s="48">
        <f t="shared" si="0"/>
        <v>442171739.21000004</v>
      </c>
      <c r="K10" s="48">
        <f t="shared" si="0"/>
        <v>456381556.15999997</v>
      </c>
      <c r="L10" s="48">
        <f t="shared" si="0"/>
        <v>475942648.81999999</v>
      </c>
      <c r="M10" s="48">
        <f t="shared" si="0"/>
        <v>506681141</v>
      </c>
      <c r="N10" s="48">
        <f t="shared" si="0"/>
        <v>528967172.38000005</v>
      </c>
      <c r="O10" s="48">
        <f t="shared" si="0"/>
        <v>534716009.73000008</v>
      </c>
      <c r="P10" s="48">
        <f>SUM(P4:P9)</f>
        <v>556654007.59000003</v>
      </c>
      <c r="Q10" s="48">
        <f>SUM(Q4:Q9)</f>
        <v>564041173.87999988</v>
      </c>
      <c r="R10" s="48">
        <f>SUM(R4:R9)</f>
        <v>566495230.8900001</v>
      </c>
      <c r="S10" s="48">
        <f>SUM(S4:S9)</f>
        <v>576260684.12999988</v>
      </c>
      <c r="T10" s="48">
        <f t="shared" ref="T10:U10" si="1">SUM(T4:T9)</f>
        <v>594902734.38</v>
      </c>
      <c r="U10" s="48">
        <f t="shared" si="1"/>
        <v>596451635.3900001</v>
      </c>
    </row>
    <row r="14" spans="1:21" x14ac:dyDescent="0.3">
      <c r="B14" s="55" t="s">
        <v>48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x14ac:dyDescent="0.3">
      <c r="A15" s="5"/>
      <c r="B15" s="2">
        <v>2002</v>
      </c>
      <c r="C15" s="2">
        <v>2003</v>
      </c>
      <c r="D15" s="2">
        <v>2004</v>
      </c>
      <c r="E15" s="2">
        <v>2005</v>
      </c>
      <c r="F15" s="2">
        <v>2006</v>
      </c>
      <c r="G15" s="2">
        <v>2007</v>
      </c>
      <c r="H15" s="2">
        <v>2008</v>
      </c>
      <c r="I15" s="2">
        <v>2009</v>
      </c>
      <c r="J15" s="2">
        <v>2010</v>
      </c>
      <c r="K15" s="2">
        <v>2011</v>
      </c>
      <c r="L15" s="2">
        <v>2012</v>
      </c>
      <c r="M15" s="2">
        <v>2013</v>
      </c>
      <c r="N15" s="2">
        <v>2014</v>
      </c>
      <c r="O15" s="2">
        <v>2015</v>
      </c>
      <c r="P15" s="2">
        <f>P3</f>
        <v>2016</v>
      </c>
      <c r="Q15" s="2">
        <f>Q3</f>
        <v>2017</v>
      </c>
      <c r="R15" s="2">
        <f>R3</f>
        <v>2018</v>
      </c>
      <c r="S15" s="2">
        <v>2019</v>
      </c>
      <c r="T15" s="2">
        <v>2020</v>
      </c>
      <c r="U15" s="2">
        <v>2021</v>
      </c>
    </row>
    <row r="16" spans="1:21" x14ac:dyDescent="0.3">
      <c r="A16" s="4" t="s">
        <v>1</v>
      </c>
      <c r="B16" s="23">
        <f>B4/Population!C4</f>
        <v>597.64294807846261</v>
      </c>
      <c r="C16" s="23">
        <f>C4/Population!D4</f>
        <v>665.74195140752852</v>
      </c>
      <c r="D16" s="23">
        <f>D4/Population!E4</f>
        <v>725.59970925097969</v>
      </c>
      <c r="E16" s="23">
        <f>E4/Population!F4</f>
        <v>726.71674955345406</v>
      </c>
      <c r="F16" s="23">
        <f>F4/Population!G4</f>
        <v>713.40131554915763</v>
      </c>
      <c r="G16" s="23">
        <f>G4/Population!H4</f>
        <v>714.05045842726736</v>
      </c>
      <c r="H16" s="23">
        <f>H4/Population!I4</f>
        <v>776.15120087823266</v>
      </c>
      <c r="I16" s="23">
        <f>I4/Population!J4</f>
        <v>757.69509172447135</v>
      </c>
      <c r="J16" s="23">
        <f>J4/Population!K4</f>
        <v>774.49223891766439</v>
      </c>
      <c r="K16" s="23">
        <f>K4/Population!L4</f>
        <v>752.63531901455508</v>
      </c>
      <c r="L16" s="23">
        <f>L4/Population!M4</f>
        <v>772.75335932811038</v>
      </c>
      <c r="M16" s="23">
        <f>M4/Population!N4</f>
        <v>796.81433380012027</v>
      </c>
      <c r="N16" s="23">
        <f>N4/Population!O4</f>
        <v>827.14508077197434</v>
      </c>
      <c r="O16" s="19">
        <f>O4/Population!P4</f>
        <v>810.79072266105243</v>
      </c>
      <c r="P16" s="19">
        <f>P4/Population!Q4</f>
        <v>833.3175713101067</v>
      </c>
      <c r="Q16" s="19">
        <f>Q4/Population!R4</f>
        <v>854.60805802373773</v>
      </c>
      <c r="R16" s="19">
        <f>R4/Population!S4</f>
        <v>840.2626437412996</v>
      </c>
      <c r="S16" s="19">
        <f>S4/Population!T4</f>
        <v>833.40095874193037</v>
      </c>
      <c r="T16" s="19">
        <f>T4/Population!U4</f>
        <v>864.77718521641884</v>
      </c>
      <c r="U16" s="19">
        <f>U4/Population!V4</f>
        <v>839.2651056835906</v>
      </c>
    </row>
    <row r="17" spans="1:21" x14ac:dyDescent="0.3">
      <c r="A17" s="3" t="s">
        <v>2</v>
      </c>
      <c r="B17" s="23">
        <f>B5/Population!C5</f>
        <v>195.96024471959214</v>
      </c>
      <c r="C17" s="23">
        <f>C5/Population!D5</f>
        <v>219.57201860257206</v>
      </c>
      <c r="D17" s="23">
        <f>D5/Population!E5</f>
        <v>227.40153593463867</v>
      </c>
      <c r="E17" s="23">
        <f>E5/Population!F5</f>
        <v>234.06076618938059</v>
      </c>
      <c r="F17" s="23">
        <f>F5/Population!G5</f>
        <v>239.22028660408759</v>
      </c>
      <c r="G17" s="23">
        <f>G5/Population!H5</f>
        <v>239.03516288268673</v>
      </c>
      <c r="H17" s="23">
        <f>H5/Population!I5</f>
        <v>242.66793046828133</v>
      </c>
      <c r="I17" s="23">
        <f>I5/Population!J5</f>
        <v>257.81606965736637</v>
      </c>
      <c r="J17" s="23">
        <f>J5/Population!K5</f>
        <v>272.26687526617735</v>
      </c>
      <c r="K17" s="23">
        <f>K5/Population!L5</f>
        <v>262.89659872673371</v>
      </c>
      <c r="L17" s="23">
        <f>L5/Population!M5</f>
        <v>266.14169196796917</v>
      </c>
      <c r="M17" s="23">
        <f>M5/Population!N5</f>
        <v>302.77427902131853</v>
      </c>
      <c r="N17" s="23">
        <f>N5/Population!O5</f>
        <v>315.14176072994474</v>
      </c>
      <c r="O17" s="19">
        <f>O5/Population!P5</f>
        <v>315.64355169633677</v>
      </c>
      <c r="P17" s="19">
        <f>P5/Population!Q5</f>
        <v>329.56479378206041</v>
      </c>
      <c r="Q17" s="19">
        <f>Q5/Population!R5</f>
        <v>338.51015856525777</v>
      </c>
      <c r="R17" s="19">
        <f>R5/Population!S5</f>
        <v>326.16266273932251</v>
      </c>
      <c r="S17" s="19">
        <f>S5/Population!T5</f>
        <v>337.36151669075826</v>
      </c>
      <c r="T17" s="19">
        <f>T5/Population!U5</f>
        <v>342.11472623342678</v>
      </c>
      <c r="U17" s="19">
        <f>U5/Population!V5</f>
        <v>345.03662275304401</v>
      </c>
    </row>
    <row r="18" spans="1:21" x14ac:dyDescent="0.3">
      <c r="A18" s="3" t="s">
        <v>3</v>
      </c>
      <c r="B18" s="23">
        <f>B6/Population!C6</f>
        <v>250.13137472999759</v>
      </c>
      <c r="C18" s="23">
        <f>C6/Population!D6</f>
        <v>259.5161637994816</v>
      </c>
      <c r="D18" s="23">
        <f>D6/Population!E6</f>
        <v>284.40686149349727</v>
      </c>
      <c r="E18" s="23">
        <f>E6/Population!F6</f>
        <v>262.60271615810171</v>
      </c>
      <c r="F18" s="23">
        <f>F6/Population!G6</f>
        <v>289.93227490092823</v>
      </c>
      <c r="G18" s="23">
        <f>G6/Population!H6</f>
        <v>293.31459030065253</v>
      </c>
      <c r="H18" s="23">
        <f>H6/Population!I6</f>
        <v>296.13651377143867</v>
      </c>
      <c r="I18" s="23">
        <f>I6/Population!J6</f>
        <v>302.5370993700468</v>
      </c>
      <c r="J18" s="23">
        <f>J6/Population!K6</f>
        <v>317.24067394470148</v>
      </c>
      <c r="K18" s="23">
        <f>K6/Population!L6</f>
        <v>317.28219329551519</v>
      </c>
      <c r="L18" s="23">
        <f>L6/Population!M6</f>
        <v>327.34451960221031</v>
      </c>
      <c r="M18" s="23">
        <f>M6/Population!N6</f>
        <v>345.56307298623443</v>
      </c>
      <c r="N18" s="23">
        <f>N6/Population!O6</f>
        <v>353.90434171201207</v>
      </c>
      <c r="O18" s="19">
        <f>O6/Population!P6</f>
        <v>355.13412657337608</v>
      </c>
      <c r="P18" s="19">
        <f>P6/Population!Q6</f>
        <v>362.7230163981331</v>
      </c>
      <c r="Q18" s="19">
        <f>Q6/Population!R6</f>
        <v>373.34641661246195</v>
      </c>
      <c r="R18" s="19">
        <f>R6/Population!S6</f>
        <v>375.41748859139369</v>
      </c>
      <c r="S18" s="19">
        <f>S6/Population!T6</f>
        <v>383.46431572899633</v>
      </c>
      <c r="T18" s="19">
        <f>T6/Population!U6</f>
        <v>378.63272335854469</v>
      </c>
      <c r="U18" s="19">
        <f>U6/Population!V6</f>
        <v>391.39566401062422</v>
      </c>
    </row>
    <row r="19" spans="1:21" x14ac:dyDescent="0.3">
      <c r="A19" s="3" t="s">
        <v>4</v>
      </c>
      <c r="B19" s="23">
        <f>B7/Population!C7</f>
        <v>209.47610688625548</v>
      </c>
      <c r="C19" s="23">
        <f>C7/Population!D7</f>
        <v>220.62968194342037</v>
      </c>
      <c r="D19" s="23">
        <f>D7/Population!E7</f>
        <v>232.10903469044732</v>
      </c>
      <c r="E19" s="23">
        <f>E7/Population!F7</f>
        <v>241.31184053517953</v>
      </c>
      <c r="F19" s="23">
        <f>F7/Population!G7</f>
        <v>250.13738966672327</v>
      </c>
      <c r="G19" s="23">
        <f>G7/Population!H7</f>
        <v>253.55998665419014</v>
      </c>
      <c r="H19" s="23">
        <f>H7/Population!I7</f>
        <v>262.83844767548413</v>
      </c>
      <c r="I19" s="23">
        <f>I7/Population!J7</f>
        <v>271.88140620500462</v>
      </c>
      <c r="J19" s="23">
        <f>J7/Population!K7</f>
        <v>273.01138202924767</v>
      </c>
      <c r="K19" s="23">
        <f>K7/Population!L7</f>
        <v>279.47807704654895</v>
      </c>
      <c r="L19" s="23">
        <f>L7/Population!M7</f>
        <v>289.09721260561105</v>
      </c>
      <c r="M19" s="23">
        <f>M7/Population!N7</f>
        <v>302.50569138553868</v>
      </c>
      <c r="N19" s="23">
        <f>N7/Population!O7</f>
        <v>319.0224060351884</v>
      </c>
      <c r="O19" s="19">
        <f>O7/Population!P7</f>
        <v>319.62571621358313</v>
      </c>
      <c r="P19" s="19">
        <f>P7/Population!Q7</f>
        <v>324.84243666084569</v>
      </c>
      <c r="Q19" s="19">
        <f>Q7/Population!R7</f>
        <v>328.59041653913772</v>
      </c>
      <c r="R19" s="19">
        <f>R7/Population!S7</f>
        <v>333.95257978968573</v>
      </c>
      <c r="S19" s="19">
        <f>S7/Population!T7</f>
        <v>343.50879216149514</v>
      </c>
      <c r="T19" s="19">
        <f>T7/Population!U7</f>
        <v>334.11708835481085</v>
      </c>
      <c r="U19" s="19">
        <f>U7/Population!V7</f>
        <v>341.33376967619785</v>
      </c>
    </row>
    <row r="20" spans="1:21" x14ac:dyDescent="0.3">
      <c r="A20" s="3" t="s">
        <v>5</v>
      </c>
      <c r="B20" s="23">
        <f>B8/Population!C8</f>
        <v>212.52692827105614</v>
      </c>
      <c r="C20" s="23">
        <f>C8/Population!D8</f>
        <v>215.75795775654052</v>
      </c>
      <c r="D20" s="23">
        <f>D8/Population!E8</f>
        <v>233.95814200734085</v>
      </c>
      <c r="E20" s="23">
        <f>E8/Population!F8</f>
        <v>247.1768287588088</v>
      </c>
      <c r="F20" s="23">
        <f>F8/Population!G8</f>
        <v>257.2648537412839</v>
      </c>
      <c r="G20" s="23">
        <f>G8/Population!H8</f>
        <v>258.9711162362338</v>
      </c>
      <c r="H20" s="23">
        <f>H8/Population!I8</f>
        <v>246.79391869371779</v>
      </c>
      <c r="I20" s="23">
        <f>I8/Population!J8</f>
        <v>279.04335635442425</v>
      </c>
      <c r="J20" s="23">
        <f>J8/Population!K8</f>
        <v>274.2352960992115</v>
      </c>
      <c r="K20" s="23">
        <f>K8/Population!L8</f>
        <v>295.23469376073263</v>
      </c>
      <c r="L20" s="23">
        <f>L8/Population!M8</f>
        <v>293.41841168765012</v>
      </c>
      <c r="M20" s="23">
        <f>M8/Population!N8</f>
        <v>301.11640493703129</v>
      </c>
      <c r="N20" s="23">
        <f>N8/Population!O8</f>
        <v>317.51127231730044</v>
      </c>
      <c r="O20" s="19">
        <f>O8/Population!P8</f>
        <v>323.03424601048829</v>
      </c>
      <c r="P20" s="19">
        <f>P8/Population!Q8</f>
        <v>334.2101347601228</v>
      </c>
      <c r="Q20" s="19">
        <f>Q8/Population!R8</f>
        <v>323.54616231134469</v>
      </c>
      <c r="R20" s="19">
        <f>R8/Population!S8</f>
        <v>340.56715313484676</v>
      </c>
      <c r="S20" s="19">
        <f>S8/Population!T8</f>
        <v>334.40187823031505</v>
      </c>
      <c r="T20" s="19">
        <f>T8/Population!U8</f>
        <v>348.88979825223868</v>
      </c>
      <c r="U20" s="19">
        <f>U8/Population!V8</f>
        <v>354.04571765641754</v>
      </c>
    </row>
    <row r="21" spans="1:21" x14ac:dyDescent="0.3">
      <c r="A21" s="3" t="s">
        <v>6</v>
      </c>
      <c r="B21" s="23">
        <f>B9/Population!C9</f>
        <v>288.72433627556512</v>
      </c>
      <c r="C21" s="23">
        <f>C9/Population!D9</f>
        <v>302.42503229014437</v>
      </c>
      <c r="D21" s="23">
        <f>D9/Population!E9</f>
        <v>320.19684817308962</v>
      </c>
      <c r="E21" s="23">
        <f>E9/Population!F9</f>
        <v>305.2278518603004</v>
      </c>
      <c r="F21" s="23">
        <f>F9/Population!G9</f>
        <v>284.18906749918619</v>
      </c>
      <c r="G21" s="23">
        <f>G9/Population!H9</f>
        <v>300.72731450474311</v>
      </c>
      <c r="H21" s="23">
        <f>H9/Population!I9</f>
        <v>335.33896604973575</v>
      </c>
      <c r="I21" s="23">
        <f>I9/Population!J9</f>
        <v>348.93814306164444</v>
      </c>
      <c r="J21" s="23">
        <f>J9/Population!K9</f>
        <v>362.9391716883074</v>
      </c>
      <c r="K21" s="23">
        <f>K9/Population!L9</f>
        <v>389.74903053201484</v>
      </c>
      <c r="L21" s="23">
        <f>L9/Population!M9</f>
        <v>403.00673912137165</v>
      </c>
      <c r="M21" s="23">
        <f>M9/Population!N9</f>
        <v>421.36436497607065</v>
      </c>
      <c r="N21" s="23">
        <f>N9/Population!O9</f>
        <v>431.81731488061405</v>
      </c>
      <c r="O21" s="19">
        <f>O9/Population!P9</f>
        <v>440.32921208271938</v>
      </c>
      <c r="P21" s="19">
        <f>P9/Population!Q9</f>
        <v>453.39306728205742</v>
      </c>
      <c r="Q21" s="19">
        <f>Q9/Population!R9</f>
        <v>442.09053278218505</v>
      </c>
      <c r="R21" s="19">
        <f>R9/Population!S9</f>
        <v>448.56312233749065</v>
      </c>
      <c r="S21" s="19">
        <f>S9/Population!T9</f>
        <v>458.01885305314295</v>
      </c>
      <c r="T21" s="19">
        <f>T9/Population!U9</f>
        <v>477.22605350033507</v>
      </c>
      <c r="U21" s="19">
        <f>U9/Population!V9</f>
        <v>486.65913730683013</v>
      </c>
    </row>
    <row r="22" spans="1:21" s="28" customFormat="1" x14ac:dyDescent="0.3">
      <c r="A22" s="3" t="s">
        <v>7</v>
      </c>
      <c r="B22" s="46">
        <f t="shared" ref="B22:N22" si="2">SUM(B16:B21)</f>
        <v>1754.461938960929</v>
      </c>
      <c r="C22" s="46">
        <f t="shared" si="2"/>
        <v>1883.6428057996873</v>
      </c>
      <c r="D22" s="46">
        <f t="shared" si="2"/>
        <v>2023.6721315499935</v>
      </c>
      <c r="E22" s="46">
        <f t="shared" si="2"/>
        <v>2017.0967530552252</v>
      </c>
      <c r="F22" s="46">
        <f t="shared" si="2"/>
        <v>2034.1451879613667</v>
      </c>
      <c r="G22" s="46">
        <f t="shared" si="2"/>
        <v>2059.6586290057735</v>
      </c>
      <c r="H22" s="46">
        <f t="shared" si="2"/>
        <v>2159.9269775368903</v>
      </c>
      <c r="I22" s="46">
        <f t="shared" si="2"/>
        <v>2217.9111663729577</v>
      </c>
      <c r="J22" s="46">
        <f t="shared" si="2"/>
        <v>2274.1856379453097</v>
      </c>
      <c r="K22" s="46">
        <f t="shared" si="2"/>
        <v>2297.2759123761002</v>
      </c>
      <c r="L22" s="46">
        <f t="shared" si="2"/>
        <v>2351.7619343129227</v>
      </c>
      <c r="M22" s="46">
        <f t="shared" si="2"/>
        <v>2470.1381471063137</v>
      </c>
      <c r="N22" s="46">
        <f t="shared" si="2"/>
        <v>2564.5421764470343</v>
      </c>
      <c r="O22" s="46">
        <f t="shared" ref="O22:P22" si="3">SUM(O16:O21)</f>
        <v>2564.5575752375566</v>
      </c>
      <c r="P22" s="46">
        <f t="shared" si="3"/>
        <v>2638.0510201933262</v>
      </c>
      <c r="Q22" s="46">
        <f t="shared" ref="Q22:S22" si="4">SUM(Q16:Q21)</f>
        <v>2660.6917448341251</v>
      </c>
      <c r="R22" s="46">
        <f t="shared" si="4"/>
        <v>2664.9256503340389</v>
      </c>
      <c r="S22" s="46">
        <f t="shared" si="4"/>
        <v>2690.1563146066383</v>
      </c>
      <c r="T22" s="46">
        <f t="shared" ref="T22:U22" si="5">SUM(T16:T21)</f>
        <v>2745.757574915775</v>
      </c>
      <c r="U22" s="46">
        <f t="shared" si="5"/>
        <v>2757.7360170867041</v>
      </c>
    </row>
    <row r="26" spans="1:21" x14ac:dyDescent="0.3">
      <c r="B26" s="28" t="s">
        <v>83</v>
      </c>
    </row>
    <row r="27" spans="1:21" x14ac:dyDescent="0.3">
      <c r="A27" s="5"/>
      <c r="B27" s="34">
        <v>2002</v>
      </c>
      <c r="C27" s="34">
        <v>2003</v>
      </c>
      <c r="D27" s="34">
        <v>2004</v>
      </c>
      <c r="E27" s="34">
        <v>2005</v>
      </c>
      <c r="F27" s="34">
        <v>2006</v>
      </c>
      <c r="G27" s="34">
        <v>2007</v>
      </c>
      <c r="H27" s="34">
        <v>2008</v>
      </c>
      <c r="I27" s="34">
        <v>2009</v>
      </c>
      <c r="J27" s="34">
        <v>2010</v>
      </c>
      <c r="K27" s="34">
        <v>2011</v>
      </c>
      <c r="L27" s="34">
        <v>2012</v>
      </c>
      <c r="M27" s="34">
        <v>2013</v>
      </c>
      <c r="N27" s="34">
        <v>2014</v>
      </c>
      <c r="O27" s="34">
        <v>2015</v>
      </c>
      <c r="P27" s="34">
        <v>2016</v>
      </c>
      <c r="Q27" s="34">
        <v>2017</v>
      </c>
      <c r="R27" s="34">
        <v>2018</v>
      </c>
      <c r="S27" s="34">
        <v>2019</v>
      </c>
      <c r="T27" s="34">
        <v>2020</v>
      </c>
      <c r="U27" s="34">
        <v>2021</v>
      </c>
    </row>
    <row r="28" spans="1:21" x14ac:dyDescent="0.3">
      <c r="A28" s="4" t="s">
        <v>1</v>
      </c>
      <c r="B28" s="20">
        <f>B4-ROP!B4-ROT!B4-ROD!B4</f>
        <v>1.4901161193847656E-8</v>
      </c>
      <c r="C28" s="20">
        <f>C4-ROP!C4-ROT!C4-ROD!C4</f>
        <v>1.1932570487260818E-9</v>
      </c>
      <c r="D28" s="20">
        <f>D4-ROP!D4-ROT!D4-ROD!D4</f>
        <v>0</v>
      </c>
      <c r="E28" s="20">
        <f>E4-ROP!E4-ROT!E4-ROD!E4</f>
        <v>1.3113094610162079E-8</v>
      </c>
      <c r="F28" s="20">
        <f>F4-ROP!F4-ROT!F4-ROD!F4</f>
        <v>5.9371814131736755E-9</v>
      </c>
      <c r="G28" s="20">
        <f>G4-ROP!G4-ROT!G4-ROD!G4</f>
        <v>1.0710209608078003E-8</v>
      </c>
      <c r="H28" s="20">
        <f>H4-ROP!H4-ROT!H4-ROD!H4</f>
        <v>-1.4319084584712982E-8</v>
      </c>
      <c r="I28" s="20">
        <f>I4-ROP!I4-ROT!I4-ROD!I4</f>
        <v>1.1874362826347351E-8</v>
      </c>
      <c r="J28" s="20">
        <f>J4-ROP!J4-ROT!J4-ROD!J4</f>
        <v>-7.1595422923564911E-9</v>
      </c>
      <c r="K28" s="20">
        <f>K4-ROP!K4-ROT!K4-ROD!K4</f>
        <v>3.6088749766349792E-9</v>
      </c>
      <c r="L28" s="20">
        <f>L4-ROP!L4-ROT!L4-ROD!L4</f>
        <v>-8.3236955106258392E-9</v>
      </c>
      <c r="M28" s="20">
        <f>M4-ROP!M4-ROT!M4-ROD!M4</f>
        <v>-2.3283064365386963E-9</v>
      </c>
      <c r="N28" s="20">
        <f>N4-ROP!N4-ROT!N4-ROD!N4</f>
        <v>1.0710209608078003E-8</v>
      </c>
      <c r="O28" s="20">
        <f>O4-ROP!O4-ROT!O4-ROD!O4</f>
        <v>2.5029294192790985E-8</v>
      </c>
      <c r="P28" s="20">
        <f>P4-ROP!P4-ROT!P4-ROD!P4</f>
        <v>1.4319084584712982E-8</v>
      </c>
      <c r="Q28" s="20">
        <f>Q4-ROP!Q4-ROT!Q4-ROD!Q4</f>
        <v>0</v>
      </c>
      <c r="R28" s="20">
        <f>R4-ROP!R4-ROT!R4-ROD!R4</f>
        <v>1.0710209608078003E-8</v>
      </c>
      <c r="S28" s="20">
        <f>S4-ROP!S4-ROT!S4-ROD!S4</f>
        <v>2.3283064365386963E-9</v>
      </c>
      <c r="T28" s="20">
        <f>T4-ROP!T4-ROT!T4-ROD!T4</f>
        <v>-1.3154931366443634E-8</v>
      </c>
      <c r="U28" s="20">
        <f>U4-ROP!U4-ROT!U4-ROD!U4</f>
        <v>-2849534.2599999974</v>
      </c>
    </row>
    <row r="29" spans="1:21" x14ac:dyDescent="0.3">
      <c r="A29" s="3" t="s">
        <v>2</v>
      </c>
      <c r="B29" s="20">
        <f>B5-ROP!B5-ROT!B5-ROD!B5</f>
        <v>0</v>
      </c>
      <c r="C29" s="20">
        <f>C5-ROP!C5-ROT!C5-ROD!C5</f>
        <v>1.1932570487260818E-9</v>
      </c>
      <c r="D29" s="20">
        <f>D5-ROP!D5-ROT!D5-ROD!D5</f>
        <v>-3.2778189051896334E-9</v>
      </c>
      <c r="E29" s="20">
        <f>E5-ROP!E5-ROT!E5-ROD!E5</f>
        <v>-2.97859514830634E-10</v>
      </c>
      <c r="F29" s="20">
        <f>F5-ROP!F5-ROT!F5-ROD!F5</f>
        <v>-8.9403329184278846E-10</v>
      </c>
      <c r="G29" s="20">
        <f>G5-ROP!G5-ROT!G5-ROD!G5</f>
        <v>2.0863808458670974E-9</v>
      </c>
      <c r="H29" s="20">
        <f>H5-ROP!H5-ROT!H5-ROD!H5</f>
        <v>2.0861534721916541E-9</v>
      </c>
      <c r="I29" s="20">
        <f>I5-ROP!I5-ROT!I5-ROD!I5</f>
        <v>2.0863808458670974E-9</v>
      </c>
      <c r="J29" s="20">
        <f>J5-ROP!J5-ROT!J5-ROD!J5</f>
        <v>5.9662852436304092E-10</v>
      </c>
      <c r="K29" s="20">
        <f>K5-ROP!K5-ROT!K5-ROD!K5</f>
        <v>2.3846951080486178E-9</v>
      </c>
      <c r="L29" s="20">
        <f>L5-ROP!L5-ROT!L5-ROD!L5</f>
        <v>-5.0658854888752103E-9</v>
      </c>
      <c r="M29" s="20">
        <f>M5-ROP!M5-ROT!M5-ROD!M5</f>
        <v>2.9808688850607723E-10</v>
      </c>
      <c r="N29" s="20">
        <f>N5-ROP!N5-ROT!N5-ROD!N5</f>
        <v>-5.9603735280688852E-9</v>
      </c>
      <c r="O29" s="20">
        <f>O5-ROP!O5-ROT!O5-ROD!O5</f>
        <v>6.5565473050810397E-9</v>
      </c>
      <c r="P29" s="20">
        <f>P5-ROP!P5-ROT!P5-ROD!P5</f>
        <v>-3.5762468542088754E-9</v>
      </c>
      <c r="Q29" s="20">
        <f>Q5-ROP!Q5-ROT!Q5-ROD!Q5</f>
        <v>-1.1921201803488657E-9</v>
      </c>
      <c r="R29" s="20">
        <f>R5-ROP!R5-ROT!R5-ROD!R5</f>
        <v>-2.3841835172788706E-9</v>
      </c>
      <c r="S29" s="20">
        <f>S5-ROP!S5-ROT!S5-ROD!S5</f>
        <v>0</v>
      </c>
      <c r="T29" s="20">
        <f>T5-ROP!T5-ROT!T5-ROD!T5</f>
        <v>0</v>
      </c>
      <c r="U29" s="20">
        <f>U5-ROP!U5-ROT!U5-ROD!U5</f>
        <v>0</v>
      </c>
    </row>
    <row r="30" spans="1:21" x14ac:dyDescent="0.3">
      <c r="A30" s="3" t="s">
        <v>3</v>
      </c>
      <c r="B30" s="20">
        <f>B6-ROP!B6-ROT!B6-ROD!B6</f>
        <v>2.9831426218152046E-9</v>
      </c>
      <c r="C30" s="20">
        <f>C6-ROP!C6-ROT!C6-ROD!C6</f>
        <v>2.382876118645072E-9</v>
      </c>
      <c r="D30" s="20">
        <f>D6-ROP!D6-ROT!D6-ROD!D6</f>
        <v>-1.4842953532934189E-9</v>
      </c>
      <c r="E30" s="20">
        <f>E6-ROP!E6-ROT!E6-ROD!E6</f>
        <v>-1.7898855730891228E-9</v>
      </c>
      <c r="F30" s="20">
        <f>F6-ROP!F6-ROT!F6-ROD!F6</f>
        <v>2.9831426218152046E-9</v>
      </c>
      <c r="G30" s="20">
        <f>G6-ROP!G6-ROT!G6-ROD!G6</f>
        <v>2.9103830456733704E-10</v>
      </c>
      <c r="H30" s="20">
        <f>H6-ROP!H6-ROT!H6-ROD!H6</f>
        <v>2.3865140974521637E-9</v>
      </c>
      <c r="I30" s="20">
        <f>I6-ROP!I6-ROT!I6-ROD!I6</f>
        <v>2.3865140974521637E-9</v>
      </c>
      <c r="J30" s="20">
        <f>J6-ROP!J6-ROT!J6-ROD!J6</f>
        <v>-1.4842953532934189E-9</v>
      </c>
      <c r="K30" s="20">
        <f>K6-ROP!K6-ROT!K6-ROD!K6</f>
        <v>3.5797711461782455E-9</v>
      </c>
      <c r="L30" s="20">
        <f>L6-ROP!L6-ROT!L6-ROD!L6</f>
        <v>-4.7684807213954628E-9</v>
      </c>
      <c r="M30" s="20">
        <f>M6-ROP!M6-ROT!M6-ROD!M6</f>
        <v>-3.5797711461782455E-9</v>
      </c>
      <c r="N30" s="20">
        <f>N6-ROP!N6-ROT!N6-ROD!N6</f>
        <v>7.1595422923564911E-9</v>
      </c>
      <c r="O30" s="20">
        <f>O6-ROP!O6-ROT!O6-ROD!O6</f>
        <v>-2.3865140974521637E-9</v>
      </c>
      <c r="P30" s="20">
        <f>P6-ROP!P6-ROT!P6-ROD!P6</f>
        <v>4.7730281949043274E-9</v>
      </c>
      <c r="Q30" s="20">
        <f>Q6-ROP!Q6-ROT!Q6-ROD!Q6</f>
        <v>-2.9802322831784522E-9</v>
      </c>
      <c r="R30" s="20">
        <f>R6-ROP!R6-ROT!R6-ROD!R6</f>
        <v>-4.7730281949043274E-9</v>
      </c>
      <c r="S30" s="20">
        <f>S6-ROP!S6-ROT!S6-ROD!S6</f>
        <v>-4.7730281949043274E-9</v>
      </c>
      <c r="T30" s="20">
        <f>T6-ROP!T6-ROT!T6-ROD!T6</f>
        <v>-1.7753336578607559E-9</v>
      </c>
      <c r="U30" s="20">
        <f>U6-ROP!U6-ROT!U6-ROD!U6</f>
        <v>6.5483618527650833E-9</v>
      </c>
    </row>
    <row r="31" spans="1:21" x14ac:dyDescent="0.3">
      <c r="A31" s="3" t="s">
        <v>4</v>
      </c>
      <c r="B31" s="20">
        <f>B7-ROP!B7-ROT!B7-ROD!B7</f>
        <v>-1.0404619388282299E-9</v>
      </c>
      <c r="C31" s="20">
        <f>C7-ROP!C7-ROT!C7-ROD!C7</f>
        <v>-1.7898855730891228E-9</v>
      </c>
      <c r="D31" s="20">
        <f>D7-ROP!D7-ROT!D7-ROD!D7</f>
        <v>5.9662852436304092E-10</v>
      </c>
      <c r="E31" s="20">
        <f>E7-ROP!E7-ROT!E7-ROD!E7</f>
        <v>4.4383341446518898E-10</v>
      </c>
      <c r="F31" s="20">
        <f>F7-ROP!F7-ROT!F7-ROD!F7</f>
        <v>5.9662852436304092E-10</v>
      </c>
      <c r="G31" s="20">
        <f>G7-ROP!G7-ROT!G7-ROD!G7</f>
        <v>-9.0221874415874481E-10</v>
      </c>
      <c r="H31" s="20">
        <f>H7-ROP!H7-ROT!H7-ROD!H7</f>
        <v>-9.0221874415874481E-10</v>
      </c>
      <c r="I31" s="20">
        <f>I7-ROP!I7-ROT!I7-ROD!I7</f>
        <v>2.9103830456733704E-10</v>
      </c>
      <c r="J31" s="20">
        <f>J7-ROP!J7-ROT!J7-ROD!J7</f>
        <v>-8.8766682893037796E-10</v>
      </c>
      <c r="K31" s="20">
        <f>K7-ROP!K7-ROT!K7-ROD!K7</f>
        <v>-2.6775524020195007E-9</v>
      </c>
      <c r="L31" s="20">
        <f>L7-ROP!L7-ROT!L7-ROD!L7</f>
        <v>2.3865140974521637E-9</v>
      </c>
      <c r="M31" s="20">
        <f>M7-ROP!M7-ROT!M7-ROD!M7</f>
        <v>-1.7898855730891228E-9</v>
      </c>
      <c r="N31" s="20">
        <f>N7-ROP!N7-ROT!N7-ROD!N7</f>
        <v>2.3865140974521637E-9</v>
      </c>
      <c r="O31" s="20">
        <f>O7-ROP!O7-ROT!O7-ROD!O7</f>
        <v>-1.1932570487260818E-9</v>
      </c>
      <c r="P31" s="20">
        <f>P7-ROP!P7-ROT!P7-ROD!P7</f>
        <v>-5.9662852436304092E-10</v>
      </c>
      <c r="Q31" s="20">
        <f>Q7-ROP!Q7-ROT!Q7-ROD!Q7</f>
        <v>-2.9831426218152046E-10</v>
      </c>
      <c r="R31" s="20">
        <f>R7-ROP!R7-ROT!R7-ROD!R7</f>
        <v>3.2814568839967251E-9</v>
      </c>
      <c r="S31" s="20">
        <f>S7-ROP!S7-ROT!S7-ROD!S7</f>
        <v>-1.4915713109076023E-9</v>
      </c>
      <c r="T31" s="20">
        <f>T7-ROP!T7-ROT!T7-ROD!T7</f>
        <v>-1.4915713109076023E-9</v>
      </c>
      <c r="U31" s="20">
        <f>U7-ROP!U7-ROT!U7-ROD!U7</f>
        <v>0</v>
      </c>
    </row>
    <row r="32" spans="1:21" x14ac:dyDescent="0.3">
      <c r="A32" s="3" t="s">
        <v>5</v>
      </c>
      <c r="B32" s="20">
        <f>B8-ROP!B8-ROT!B8-ROD!B8</f>
        <v>7.4578565545380116E-10</v>
      </c>
      <c r="C32" s="20">
        <f>C8-ROP!C8-ROT!C8-ROD!C8</f>
        <v>-1.0440999176353216E-9</v>
      </c>
      <c r="D32" s="20">
        <f>D8-ROP!D8-ROT!D8-ROD!D8</f>
        <v>-1.1932570487260818E-9</v>
      </c>
      <c r="E32" s="20">
        <f>E8-ROP!E8-ROT!E8-ROD!E8</f>
        <v>5.9662852436304092E-10</v>
      </c>
      <c r="F32" s="20">
        <f>F8-ROP!F8-ROT!F8-ROD!F8</f>
        <v>-1.6370904631912708E-9</v>
      </c>
      <c r="G32" s="20">
        <f>G8-ROP!G8-ROT!G8-ROD!G8</f>
        <v>1.3424141798168421E-9</v>
      </c>
      <c r="H32" s="20">
        <f>H8-ROP!H8-ROT!H8-ROD!H8</f>
        <v>-1.0477378964424133E-9</v>
      </c>
      <c r="I32" s="20">
        <f>I8-ROP!I8-ROT!I8-ROD!I8</f>
        <v>-1.1932570487260818E-9</v>
      </c>
      <c r="J32" s="20">
        <f>J8-ROP!J8-ROT!J8-ROD!J8</f>
        <v>8.9494278654456139E-10</v>
      </c>
      <c r="K32" s="20">
        <f>K8-ROP!K8-ROT!K8-ROD!K8</f>
        <v>-3.2814568839967251E-9</v>
      </c>
      <c r="L32" s="20">
        <f>L8-ROP!L8-ROT!L8-ROD!L8</f>
        <v>-1.4842953532934189E-9</v>
      </c>
      <c r="M32" s="20">
        <f>M8-ROP!M8-ROT!M8-ROD!M8</f>
        <v>5.9662852436304092E-10</v>
      </c>
      <c r="N32" s="20">
        <f>N8-ROP!N8-ROT!N8-ROD!N8</f>
        <v>-7.1522663347423077E-9</v>
      </c>
      <c r="O32" s="20">
        <f>O8-ROP!O8-ROT!O8-ROD!O8</f>
        <v>490.96999999821219</v>
      </c>
      <c r="P32" s="20">
        <f>P8-ROP!P8-ROT!P8-ROD!P8</f>
        <v>-2.3842403606977314E-9</v>
      </c>
      <c r="Q32" s="20">
        <f>Q8-ROP!Q8-ROT!Q8-ROD!Q8</f>
        <v>3.5762752759183059E-9</v>
      </c>
      <c r="R32" s="20">
        <f>R8-ROP!R8-ROT!R8-ROD!R8</f>
        <v>-2.0861534721916541E-9</v>
      </c>
      <c r="S32" s="20">
        <f>S8-ROP!S8-ROT!S8-ROD!S8</f>
        <v>-2.0861534721916541E-9</v>
      </c>
      <c r="T32" s="20">
        <f>T8-ROP!T8-ROT!T8-ROD!T8</f>
        <v>-2.0861534721916541E-9</v>
      </c>
      <c r="U32" s="20">
        <f>U8-ROP!U8-ROT!U8-ROD!U8</f>
        <v>2.682213562366087E-9</v>
      </c>
    </row>
    <row r="33" spans="1:21" x14ac:dyDescent="0.3">
      <c r="A33" s="3" t="s">
        <v>6</v>
      </c>
      <c r="B33" s="20">
        <f>B9-ROP!B9-ROT!B9-ROD!B9</f>
        <v>-3.5797711461782455E-9</v>
      </c>
      <c r="C33" s="20">
        <f>C9-ROP!C9-ROT!C9-ROD!C9</f>
        <v>2.9831426218152046E-9</v>
      </c>
      <c r="D33" s="20">
        <f>D9-ROP!D9-ROT!D9-ROD!D9</f>
        <v>-1.7880665836855769E-9</v>
      </c>
      <c r="E33" s="20">
        <f>E9-ROP!E9-ROT!E9-ROD!E9</f>
        <v>-1.1932570487260818E-9</v>
      </c>
      <c r="F33" s="20">
        <f>F9-ROP!F9-ROT!F9-ROD!F9</f>
        <v>8.9403329184278846E-10</v>
      </c>
      <c r="G33" s="20">
        <f>G9-ROP!G9-ROT!G9-ROD!G9</f>
        <v>1.1932570487260818E-9</v>
      </c>
      <c r="H33" s="20">
        <f>H9-ROP!H9-ROT!H9-ROD!H9</f>
        <v>-1.1932570487260818E-9</v>
      </c>
      <c r="I33" s="20">
        <f>I9-ROP!I9-ROT!I9-ROD!I9</f>
        <v>5.9662852436304092E-10</v>
      </c>
      <c r="J33" s="20">
        <f>J9-ROP!J9-ROT!J9-ROD!J9</f>
        <v>-2.6775524020195007E-9</v>
      </c>
      <c r="K33" s="20">
        <f>K9-ROP!K9-ROT!K9-ROD!K9</f>
        <v>1.1932570487260818E-9</v>
      </c>
      <c r="L33" s="20">
        <f>L9-ROP!L9-ROT!L9-ROD!L9</f>
        <v>5.3696567192673683E-9</v>
      </c>
      <c r="M33" s="20">
        <f>M9-ROP!M9-ROT!M9-ROD!M9</f>
        <v>-5.3696567192673683E-9</v>
      </c>
      <c r="N33" s="20">
        <f>N9-ROP!N9-ROT!N9-ROD!N9</f>
        <v>-5.9662852436304092E-10</v>
      </c>
      <c r="O33" s="20">
        <f>O9-ROP!O9-ROT!O9-ROD!O9</f>
        <v>5.3696567192673683E-9</v>
      </c>
      <c r="P33" s="20">
        <f>P9-ROP!P9-ROT!P9-ROD!P9</f>
        <v>-1.1932570487260818E-9</v>
      </c>
      <c r="Q33" s="20">
        <f>Q9-ROP!Q9-ROT!Q9-ROD!Q9</f>
        <v>-5.9662852436304092E-10</v>
      </c>
      <c r="R33" s="20">
        <f>R9-ROP!R9-ROT!R9-ROD!R9</f>
        <v>-1.1932570487260818E-9</v>
      </c>
      <c r="S33" s="20">
        <f>S9-ROP!S9-ROT!S9-ROD!S9</f>
        <v>-6.5629137679934502E-9</v>
      </c>
      <c r="T33" s="20">
        <f>T9-ROP!T9-ROT!T9-ROD!T9</f>
        <v>-4.1763996705412865E-9</v>
      </c>
      <c r="U33" s="20">
        <f>U9-ROP!U9-ROT!U9-ROD!U9</f>
        <v>-2.9831426218152046E-9</v>
      </c>
    </row>
    <row r="34" spans="1:21" s="28" customFormat="1" x14ac:dyDescent="0.3">
      <c r="A34" s="3" t="s">
        <v>7</v>
      </c>
      <c r="B34" s="48">
        <f t="shared" ref="B34:K34" si="6">SUM(B28:B33)</f>
        <v>1.4009856386110187E-8</v>
      </c>
      <c r="C34" s="48">
        <f t="shared" si="6"/>
        <v>4.9185473471879959E-9</v>
      </c>
      <c r="D34" s="48">
        <f t="shared" si="6"/>
        <v>-7.1468093665316701E-9</v>
      </c>
      <c r="E34" s="48">
        <f t="shared" si="6"/>
        <v>1.0872554412344471E-8</v>
      </c>
      <c r="F34" s="48">
        <f t="shared" si="6"/>
        <v>7.8798620961606503E-9</v>
      </c>
      <c r="G34" s="48">
        <f t="shared" si="6"/>
        <v>1.4721081242896616E-8</v>
      </c>
      <c r="H34" s="48">
        <f t="shared" si="6"/>
        <v>-1.2989630704396404E-8</v>
      </c>
      <c r="I34" s="48">
        <f t="shared" si="6"/>
        <v>1.6041667549870908E-8</v>
      </c>
      <c r="J34" s="48">
        <f t="shared" si="6"/>
        <v>-1.0717485565692186E-8</v>
      </c>
      <c r="K34" s="48">
        <f t="shared" si="6"/>
        <v>4.8075889935716987E-9</v>
      </c>
      <c r="L34" s="48">
        <f t="shared" ref="L34:N34" si="7">SUM(L28:L33)</f>
        <v>-1.1886186257470399E-8</v>
      </c>
      <c r="M34" s="48">
        <f t="shared" si="7"/>
        <v>-1.2172904462204315E-8</v>
      </c>
      <c r="N34" s="48">
        <f t="shared" si="7"/>
        <v>6.5469976107124239E-9</v>
      </c>
      <c r="O34" s="48">
        <f t="shared" ref="O34:P34" si="8">SUM(O28:O33)</f>
        <v>490.97000003158792</v>
      </c>
      <c r="P34" s="48">
        <f t="shared" si="8"/>
        <v>1.134173999162158E-8</v>
      </c>
      <c r="Q34" s="20">
        <f>Q10-ROP!Q10-ROT!Q10-ROD!Q10</f>
        <v>-1.4307443052530289E-7</v>
      </c>
      <c r="R34" s="20">
        <f>R10-ROP!R10-ROT!R10-ROD!R10</f>
        <v>3.3411197364330292E-8</v>
      </c>
      <c r="S34" s="20">
        <f>S10-ROP!S10-ROT!S10-ROD!S10</f>
        <v>-1.7648562788963318E-7</v>
      </c>
      <c r="T34" s="20">
        <f>T10-ROP!T10-ROT!T10-ROD!T10</f>
        <v>-5.2503310143947601E-8</v>
      </c>
      <c r="U34" s="20">
        <f>U10-ROP!U10-ROT!U10-ROD!U10</f>
        <v>-2849534.2600000286</v>
      </c>
    </row>
    <row r="37" spans="1:21" x14ac:dyDescent="0.3">
      <c r="B37" s="55" t="s">
        <v>104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1:21" x14ac:dyDescent="0.3">
      <c r="B38" s="37">
        <v>2002</v>
      </c>
      <c r="C38" s="37">
        <v>2003</v>
      </c>
      <c r="D38" s="37">
        <v>2004</v>
      </c>
      <c r="E38" s="37">
        <v>2005</v>
      </c>
      <c r="F38" s="37">
        <v>2006</v>
      </c>
      <c r="G38" s="37">
        <v>2007</v>
      </c>
      <c r="H38" s="37">
        <v>2008</v>
      </c>
      <c r="I38" s="37">
        <v>2009</v>
      </c>
      <c r="J38" s="37">
        <v>2010</v>
      </c>
      <c r="K38" s="37">
        <v>2011</v>
      </c>
      <c r="L38" s="37">
        <v>2012</v>
      </c>
      <c r="M38" s="37">
        <v>2013</v>
      </c>
      <c r="N38" s="37">
        <v>2014</v>
      </c>
      <c r="O38" s="37">
        <v>2015</v>
      </c>
      <c r="P38" s="2">
        <f>P15</f>
        <v>2016</v>
      </c>
      <c r="Q38" s="2">
        <f>Q15</f>
        <v>2017</v>
      </c>
      <c r="R38" s="2">
        <f>R15</f>
        <v>2018</v>
      </c>
      <c r="S38" s="2">
        <v>2019</v>
      </c>
      <c r="T38" s="2">
        <v>2020</v>
      </c>
      <c r="U38" s="2">
        <v>2021</v>
      </c>
    </row>
    <row r="39" spans="1:21" x14ac:dyDescent="0.3">
      <c r="A39" s="1" t="s">
        <v>58</v>
      </c>
      <c r="B39" s="26">
        <f>ROP!B27</f>
        <v>3.1908446221554351E-2</v>
      </c>
      <c r="C39" s="26">
        <f>ROP!C27</f>
        <v>2.8615918711569877E-2</v>
      </c>
      <c r="D39" s="26">
        <f>ROP!D27</f>
        <v>1.6911620280417997E-2</v>
      </c>
      <c r="E39" s="26">
        <f>ROP!E27</f>
        <v>9.6205674153702712E-3</v>
      </c>
      <c r="F39" s="26">
        <f>ROP!F27</f>
        <v>8.5768287012125567E-3</v>
      </c>
      <c r="G39" s="26">
        <f>ROP!G27</f>
        <v>8.6709761506795786E-3</v>
      </c>
      <c r="H39" s="26">
        <f>ROP!H27</f>
        <v>6.5377427547640369E-3</v>
      </c>
      <c r="I39" s="26">
        <f>ROP!I27</f>
        <v>5.3864089272893526E-3</v>
      </c>
      <c r="J39" s="26">
        <f>ROP!J27</f>
        <v>1.0588593695212156E-2</v>
      </c>
      <c r="K39" s="26">
        <f>ROP!K27</f>
        <v>7.2286740019866453E-3</v>
      </c>
      <c r="L39" s="26">
        <f>ROP!L27</f>
        <v>3.9022761557609641E-3</v>
      </c>
      <c r="M39" s="26">
        <f>ROP!M27</f>
        <v>4.3994660736741339E-3</v>
      </c>
      <c r="N39" s="26">
        <f>ROP!N27</f>
        <v>7.3009069402621722E-3</v>
      </c>
      <c r="O39" s="26">
        <f>ROP!O27</f>
        <v>2.8119371266987553E-3</v>
      </c>
      <c r="P39" s="26">
        <f>ROP!P27</f>
        <v>2.4550557103086069E-3</v>
      </c>
      <c r="Q39" s="26">
        <f>ROP!Q27</f>
        <v>2.9206106863937445E-3</v>
      </c>
      <c r="R39" s="26">
        <f>ROP!R27</f>
        <v>2.6237473308731384E-3</v>
      </c>
      <c r="S39" s="26">
        <f>ROP!S27</f>
        <v>3.0875764024856076E-3</v>
      </c>
      <c r="T39" s="26">
        <f>ROP!T27</f>
        <v>2.9363431180401828E-3</v>
      </c>
      <c r="U39" s="26">
        <f>ROP!U27</f>
        <v>2.5737421090248841E-3</v>
      </c>
    </row>
    <row r="40" spans="1:21" x14ac:dyDescent="0.3">
      <c r="A40" s="1" t="s">
        <v>64</v>
      </c>
      <c r="B40" s="35">
        <f>Dotations!B31</f>
        <v>0.69910723119229023</v>
      </c>
      <c r="C40" s="35">
        <f>Dotations!C31</f>
        <v>0.67976831238873658</v>
      </c>
      <c r="D40" s="35">
        <f>Dotations!D31</f>
        <v>0.68247027705393359</v>
      </c>
      <c r="E40" s="35">
        <f>Dotations!E31</f>
        <v>0.67760815023197185</v>
      </c>
      <c r="F40" s="35">
        <f>Dotations!F31</f>
        <v>0.64433953676472966</v>
      </c>
      <c r="G40" s="35">
        <f>Dotations!G31</f>
        <v>0.62028364488138632</v>
      </c>
      <c r="H40" s="35">
        <f>Dotations!H31</f>
        <v>0.63293785591192997</v>
      </c>
      <c r="I40" s="35">
        <f>Dotations!I31</f>
        <v>0.6451659712423079</v>
      </c>
      <c r="J40" s="35">
        <f>Dotations!J31</f>
        <v>0.63991981137360043</v>
      </c>
      <c r="K40" s="35">
        <f>Dotations!K31</f>
        <v>0.64652965771157345</v>
      </c>
      <c r="L40" s="35">
        <f>Dotations!L31</f>
        <v>0.65026136234545995</v>
      </c>
      <c r="M40" s="35">
        <f>Dotations!M31</f>
        <v>0.65215977756314392</v>
      </c>
      <c r="N40" s="35">
        <f>Dotations!N31</f>
        <v>0.63566836584037767</v>
      </c>
      <c r="O40" s="35">
        <f>Dotations!O31</f>
        <v>0.64778814078318459</v>
      </c>
      <c r="P40" s="26">
        <f>Dotations!P31</f>
        <v>0.63422772477375822</v>
      </c>
      <c r="Q40" s="26">
        <f>Dotations!Q31</f>
        <v>0.63379599732209557</v>
      </c>
      <c r="R40" s="26">
        <f>Dotations!R31</f>
        <v>0.62880479913372556</v>
      </c>
      <c r="S40" s="26">
        <f>Dotations!S31</f>
        <v>0.62275051264653436</v>
      </c>
      <c r="T40" s="26">
        <f>Dotations!T31</f>
        <v>0.62560774363875937</v>
      </c>
      <c r="U40" s="26">
        <f>Dotations!U31</f>
        <v>0.63030095986606294</v>
      </c>
    </row>
    <row r="41" spans="1:21" x14ac:dyDescent="0.3">
      <c r="A41" s="1" t="s">
        <v>105</v>
      </c>
      <c r="B41" s="35">
        <f>1-(B39+B40+B42)</f>
        <v>0.26730712531061984</v>
      </c>
      <c r="C41" s="35">
        <f t="shared" ref="C41:N41" si="9">1-(C39+C40+C42)</f>
        <v>0.29082568538989528</v>
      </c>
      <c r="D41" s="35">
        <f t="shared" si="9"/>
        <v>0.29940996695093891</v>
      </c>
      <c r="E41" s="35">
        <f t="shared" si="9"/>
        <v>0.31241415392964</v>
      </c>
      <c r="F41" s="35">
        <f t="shared" si="9"/>
        <v>0.345564399887898</v>
      </c>
      <c r="G41" s="35">
        <f t="shared" si="9"/>
        <v>0.36871546091051044</v>
      </c>
      <c r="H41" s="35">
        <f t="shared" si="9"/>
        <v>0.35804807841068009</v>
      </c>
      <c r="I41" s="35">
        <f t="shared" si="9"/>
        <v>0.3471726289749828</v>
      </c>
      <c r="J41" s="35">
        <f t="shared" si="9"/>
        <v>0.34749348559570947</v>
      </c>
      <c r="K41" s="35">
        <f t="shared" si="9"/>
        <v>0.34319768819730379</v>
      </c>
      <c r="L41" s="35">
        <f t="shared" si="9"/>
        <v>0.34423273456622261</v>
      </c>
      <c r="M41" s="35">
        <f t="shared" si="9"/>
        <v>0.34173897922914809</v>
      </c>
      <c r="N41" s="35">
        <f t="shared" si="9"/>
        <v>0.35521091052701448</v>
      </c>
      <c r="O41" s="35">
        <f t="shared" ref="O41" si="10">1-(O39+O40+O42)</f>
        <v>0.34768123416367125</v>
      </c>
      <c r="P41" s="26">
        <f>1-(P39+P40+P42)</f>
        <v>0.36187399374364748</v>
      </c>
      <c r="Q41" s="26">
        <f>1-(Q39+Q40+Q42)</f>
        <v>0.3620718090758539</v>
      </c>
      <c r="R41" s="26">
        <f>1-(R39+R40+R42)</f>
        <v>0.36709818104431824</v>
      </c>
      <c r="S41" s="26">
        <f>1-(S39+S40+S42)</f>
        <v>0.3726850323725206</v>
      </c>
      <c r="T41" s="26">
        <f t="shared" ref="T41:U41" si="11">1-(T39+T40+T42)</f>
        <v>0.37000406762191562</v>
      </c>
      <c r="U41" s="26">
        <f t="shared" si="11"/>
        <v>0.36567165620627073</v>
      </c>
    </row>
    <row r="42" spans="1:21" x14ac:dyDescent="0.3">
      <c r="A42" s="1" t="s">
        <v>55</v>
      </c>
      <c r="B42" s="26">
        <f>ROD!B27</f>
        <v>1.6771972755355816E-3</v>
      </c>
      <c r="C42" s="26">
        <f>ROD!C27</f>
        <v>7.9008350979821646E-4</v>
      </c>
      <c r="D42" s="26">
        <f>ROD!D27</f>
        <v>1.2081357147095079E-3</v>
      </c>
      <c r="E42" s="26">
        <f>ROD!E27</f>
        <v>3.5712842301786419E-4</v>
      </c>
      <c r="F42" s="26">
        <f>ROD!F27</f>
        <v>1.5192346461597572E-3</v>
      </c>
      <c r="G42" s="26">
        <f>ROD!G27</f>
        <v>2.3299180574236889E-3</v>
      </c>
      <c r="H42" s="26">
        <f>ROD!H27</f>
        <v>2.4763229226258698E-3</v>
      </c>
      <c r="I42" s="26">
        <f>ROD!I27</f>
        <v>2.2749908554199443E-3</v>
      </c>
      <c r="J42" s="26">
        <f>ROD!J27</f>
        <v>1.998109335477899E-3</v>
      </c>
      <c r="K42" s="26">
        <f>ROD!K27</f>
        <v>3.0439800891361246E-3</v>
      </c>
      <c r="L42" s="26">
        <f>ROD!L27</f>
        <v>1.6036269325564328E-3</v>
      </c>
      <c r="M42" s="26">
        <f>ROD!M27</f>
        <v>1.7017771340338871E-3</v>
      </c>
      <c r="N42" s="26">
        <f>ROD!N27</f>
        <v>1.8198166923456445E-3</v>
      </c>
      <c r="O42" s="26">
        <f>ROD!O27</f>
        <v>1.7186879264453772E-3</v>
      </c>
      <c r="P42" s="26">
        <f>ROD!P27</f>
        <v>1.4432257722856859E-3</v>
      </c>
      <c r="Q42" s="26">
        <f>ROD!Q27</f>
        <v>1.2115829156567747E-3</v>
      </c>
      <c r="R42" s="26">
        <f>ROD!R27</f>
        <v>1.4732724910830888E-3</v>
      </c>
      <c r="S42" s="26">
        <f>ROD!S27</f>
        <v>1.4768785784594772E-3</v>
      </c>
      <c r="T42" s="26">
        <f>ROD!T27</f>
        <v>1.4518456212848716E-3</v>
      </c>
      <c r="U42" s="26">
        <f>ROD!U27</f>
        <v>1.4536418186414722E-3</v>
      </c>
    </row>
    <row r="43" spans="1:21" s="28" customFormat="1" x14ac:dyDescent="0.3">
      <c r="A43" s="45" t="s">
        <v>7</v>
      </c>
      <c r="B43" s="44">
        <f>SUM(B39:B42)</f>
        <v>1</v>
      </c>
      <c r="C43" s="44">
        <f t="shared" ref="C43:N43" si="12">SUM(C39:C42)</f>
        <v>1</v>
      </c>
      <c r="D43" s="44">
        <f t="shared" si="12"/>
        <v>1</v>
      </c>
      <c r="E43" s="44">
        <f t="shared" si="12"/>
        <v>1</v>
      </c>
      <c r="F43" s="44">
        <f t="shared" si="12"/>
        <v>1</v>
      </c>
      <c r="G43" s="44">
        <f t="shared" si="12"/>
        <v>1</v>
      </c>
      <c r="H43" s="44">
        <f t="shared" si="12"/>
        <v>1</v>
      </c>
      <c r="I43" s="44">
        <f t="shared" si="12"/>
        <v>1</v>
      </c>
      <c r="J43" s="44">
        <f t="shared" si="12"/>
        <v>1</v>
      </c>
      <c r="K43" s="44">
        <f t="shared" si="12"/>
        <v>1</v>
      </c>
      <c r="L43" s="44">
        <f t="shared" si="12"/>
        <v>1</v>
      </c>
      <c r="M43" s="44">
        <f t="shared" si="12"/>
        <v>1</v>
      </c>
      <c r="N43" s="44">
        <f t="shared" si="12"/>
        <v>1</v>
      </c>
      <c r="O43" s="44">
        <f t="shared" ref="O43:Q43" si="13">SUM(O39:O42)</f>
        <v>1</v>
      </c>
      <c r="P43" s="44">
        <f t="shared" si="13"/>
        <v>1</v>
      </c>
      <c r="Q43" s="44">
        <f t="shared" si="13"/>
        <v>1</v>
      </c>
      <c r="R43" s="44">
        <f t="shared" ref="R43:S43" si="14">SUM(R39:R42)</f>
        <v>1</v>
      </c>
      <c r="S43" s="44">
        <f t="shared" si="14"/>
        <v>1</v>
      </c>
      <c r="T43" s="44">
        <f t="shared" ref="T43:U43" si="15">SUM(T39:T42)</f>
        <v>1</v>
      </c>
      <c r="U43" s="44">
        <f t="shared" si="15"/>
        <v>1</v>
      </c>
    </row>
    <row r="51" spans="20:20" x14ac:dyDescent="0.3">
      <c r="T51" s="41"/>
    </row>
  </sheetData>
  <mergeCells count="3">
    <mergeCell ref="B37:U37"/>
    <mergeCell ref="B2:U2"/>
    <mergeCell ref="B14:U1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U31"/>
  <sheetViews>
    <sheetView zoomScale="80" zoomScaleNormal="80" workbookViewId="0">
      <pane xSplit="1" topLeftCell="H1" activePane="topRight" state="frozen"/>
      <selection pane="topRight" activeCell="V1" sqref="V1:W1048576"/>
    </sheetView>
  </sheetViews>
  <sheetFormatPr baseColWidth="10" defaultRowHeight="14.4" x14ac:dyDescent="0.3"/>
  <cols>
    <col min="1" max="1" width="29.5546875" bestFit="1" customWidth="1"/>
    <col min="2" max="17" width="15.6640625" customWidth="1"/>
    <col min="18" max="21" width="14.109375" customWidth="1"/>
  </cols>
  <sheetData>
    <row r="2" spans="1:21" x14ac:dyDescent="0.3">
      <c r="B2" s="55" t="s">
        <v>58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">
      <c r="A3" s="5"/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</row>
    <row r="4" spans="1:21" x14ac:dyDescent="0.3">
      <c r="A4" s="4" t="s">
        <v>1</v>
      </c>
      <c r="B4" s="20">
        <v>9392420.5399999991</v>
      </c>
      <c r="C4" s="20">
        <v>8060540.0800000001</v>
      </c>
      <c r="D4" s="20">
        <v>4527477.5999999996</v>
      </c>
      <c r="E4" s="20">
        <v>2470135.9500000002</v>
      </c>
      <c r="F4" s="20">
        <v>1744817.59</v>
      </c>
      <c r="G4" s="20">
        <v>1948803.86</v>
      </c>
      <c r="H4" s="20">
        <v>1669736.09</v>
      </c>
      <c r="I4" s="20">
        <v>1223841.57</v>
      </c>
      <c r="J4" s="20">
        <v>3778088.14</v>
      </c>
      <c r="K4" s="20">
        <v>2171459.04</v>
      </c>
      <c r="L4" s="20">
        <v>777679.6</v>
      </c>
      <c r="M4" s="20">
        <v>1106020.1000000001</v>
      </c>
      <c r="N4" s="20">
        <v>2238825.5</v>
      </c>
      <c r="O4" s="20">
        <v>439514.35</v>
      </c>
      <c r="P4" s="20">
        <v>409257</v>
      </c>
      <c r="Q4" s="20">
        <v>563300.43999999994</v>
      </c>
      <c r="R4" s="20">
        <v>397709.59</v>
      </c>
      <c r="S4" s="20">
        <v>972693.04</v>
      </c>
      <c r="T4" s="20">
        <v>977007.82</v>
      </c>
      <c r="U4" s="20">
        <v>833946.65</v>
      </c>
    </row>
    <row r="5" spans="1:21" x14ac:dyDescent="0.3">
      <c r="A5" s="3" t="s">
        <v>2</v>
      </c>
      <c r="B5" s="20">
        <v>85765</v>
      </c>
      <c r="C5" s="20">
        <v>502461.64</v>
      </c>
      <c r="D5" s="20">
        <v>200031.43</v>
      </c>
      <c r="E5" s="20">
        <v>76127.490000000005</v>
      </c>
      <c r="F5" s="20">
        <v>233301.08</v>
      </c>
      <c r="G5" s="20">
        <v>134192.69</v>
      </c>
      <c r="H5" s="20">
        <v>85658.13</v>
      </c>
      <c r="I5" s="20">
        <v>188174.21</v>
      </c>
      <c r="J5" s="20">
        <v>154197.53</v>
      </c>
      <c r="K5" s="20">
        <v>193866.4</v>
      </c>
      <c r="L5" s="20">
        <v>148957.95000000001</v>
      </c>
      <c r="M5" s="20">
        <v>132602.31</v>
      </c>
      <c r="N5" s="20">
        <v>181417.03</v>
      </c>
      <c r="O5" s="20">
        <v>104024.9</v>
      </c>
      <c r="P5" s="20">
        <v>123983.14</v>
      </c>
      <c r="Q5" s="20">
        <v>154323.49</v>
      </c>
      <c r="R5" s="20">
        <v>231529.78</v>
      </c>
      <c r="S5" s="20">
        <v>71116.05</v>
      </c>
      <c r="T5" s="20">
        <v>141240.89000000001</v>
      </c>
      <c r="U5" s="20">
        <v>109337.96</v>
      </c>
    </row>
    <row r="6" spans="1:21" x14ac:dyDescent="0.3">
      <c r="A6" s="3" t="s">
        <v>3</v>
      </c>
      <c r="B6" s="20">
        <v>40732.879999999997</v>
      </c>
      <c r="C6" s="20">
        <v>163975.51999999999</v>
      </c>
      <c r="D6" s="20">
        <v>277982.73</v>
      </c>
      <c r="E6" s="20">
        <v>197922.41</v>
      </c>
      <c r="F6" s="20">
        <v>223681.71</v>
      </c>
      <c r="G6" s="20">
        <v>305718.25</v>
      </c>
      <c r="H6" s="20">
        <v>160138.07</v>
      </c>
      <c r="I6" s="20">
        <v>190970.13</v>
      </c>
      <c r="J6" s="20">
        <v>407039.27</v>
      </c>
      <c r="K6" s="20">
        <v>262099.36</v>
      </c>
      <c r="L6" s="20">
        <v>346162.67</v>
      </c>
      <c r="M6" s="20">
        <v>286940.76</v>
      </c>
      <c r="N6" s="20">
        <v>383702.8</v>
      </c>
      <c r="O6" s="20">
        <v>388231.24</v>
      </c>
      <c r="P6" s="20">
        <v>245553.58</v>
      </c>
      <c r="Q6" s="20">
        <v>352449.55</v>
      </c>
      <c r="R6" s="20">
        <v>352964.43</v>
      </c>
      <c r="S6" s="20">
        <v>291054.48</v>
      </c>
      <c r="T6" s="20">
        <v>310914.32</v>
      </c>
      <c r="U6" s="20">
        <v>251350.2</v>
      </c>
    </row>
    <row r="7" spans="1:21" x14ac:dyDescent="0.3">
      <c r="A7" s="3" t="s">
        <v>4</v>
      </c>
      <c r="B7" s="20">
        <v>107199.34</v>
      </c>
      <c r="C7" s="20">
        <v>188522.91</v>
      </c>
      <c r="D7" s="20">
        <v>676756.09</v>
      </c>
      <c r="E7" s="20">
        <v>353229.17</v>
      </c>
      <c r="F7" s="20">
        <v>488453.48</v>
      </c>
      <c r="G7" s="20">
        <v>410384.3</v>
      </c>
      <c r="H7" s="20">
        <v>214805.8</v>
      </c>
      <c r="I7" s="20">
        <v>312507.58</v>
      </c>
      <c r="J7" s="20">
        <v>140861.54</v>
      </c>
      <c r="K7" s="20">
        <v>415775.52</v>
      </c>
      <c r="L7" s="20">
        <v>326523.56</v>
      </c>
      <c r="M7" s="20">
        <v>442682.78</v>
      </c>
      <c r="N7" s="20">
        <v>612343.09</v>
      </c>
      <c r="O7" s="20">
        <v>292679.26</v>
      </c>
      <c r="P7" s="20">
        <v>344296.49</v>
      </c>
      <c r="Q7" s="20">
        <v>285129.17</v>
      </c>
      <c r="R7" s="20">
        <v>288271.86</v>
      </c>
      <c r="S7" s="20">
        <v>248669.1</v>
      </c>
      <c r="T7" s="20">
        <v>180598.9</v>
      </c>
      <c r="U7" s="20">
        <v>203843.48</v>
      </c>
    </row>
    <row r="8" spans="1:21" x14ac:dyDescent="0.3">
      <c r="A8" s="3" t="s">
        <v>5</v>
      </c>
      <c r="B8" s="20">
        <v>74823.67</v>
      </c>
      <c r="C8" s="20">
        <v>304869.62</v>
      </c>
      <c r="D8" s="20">
        <v>93952.92</v>
      </c>
      <c r="E8" s="20">
        <v>35318.53</v>
      </c>
      <c r="F8" s="20">
        <v>58945.47</v>
      </c>
      <c r="G8" s="20">
        <v>56142.03</v>
      </c>
      <c r="H8" s="20">
        <v>46164.53</v>
      </c>
      <c r="I8" s="20">
        <v>50012.98</v>
      </c>
      <c r="J8" s="20">
        <v>36368.449999999997</v>
      </c>
      <c r="K8" s="20">
        <v>35848.9</v>
      </c>
      <c r="L8" s="20">
        <v>35836.519999999997</v>
      </c>
      <c r="M8" s="20">
        <v>57696.28</v>
      </c>
      <c r="N8" s="20">
        <v>47357.03</v>
      </c>
      <c r="O8" s="20">
        <v>47357.03</v>
      </c>
      <c r="P8" s="20">
        <v>28583.53</v>
      </c>
      <c r="Q8" s="20">
        <v>41798.300000000003</v>
      </c>
      <c r="R8" s="20">
        <v>33078.51</v>
      </c>
      <c r="S8" s="20">
        <v>14669.14</v>
      </c>
      <c r="T8" s="20">
        <v>7340.64</v>
      </c>
      <c r="U8" s="20">
        <v>13954.82</v>
      </c>
    </row>
    <row r="9" spans="1:21" x14ac:dyDescent="0.3">
      <c r="A9" s="3" t="s">
        <v>6</v>
      </c>
      <c r="B9" s="20">
        <v>35622.080000000002</v>
      </c>
      <c r="C9" s="20">
        <v>351975.43</v>
      </c>
      <c r="D9" s="20">
        <v>363085.62</v>
      </c>
      <c r="E9" s="20">
        <v>369595.7</v>
      </c>
      <c r="F9" s="20">
        <v>424065.89</v>
      </c>
      <c r="G9" s="20">
        <v>424945.75</v>
      </c>
      <c r="H9" s="20">
        <v>478650.52</v>
      </c>
      <c r="I9" s="20">
        <v>307939.62</v>
      </c>
      <c r="J9" s="20">
        <v>165421.96</v>
      </c>
      <c r="K9" s="20">
        <v>219984.27</v>
      </c>
      <c r="L9" s="20">
        <v>222099.35</v>
      </c>
      <c r="M9" s="20">
        <v>203184.26</v>
      </c>
      <c r="N9" s="20">
        <v>398294.65</v>
      </c>
      <c r="O9" s="20">
        <v>231781.02</v>
      </c>
      <c r="P9" s="20">
        <v>214942.86</v>
      </c>
      <c r="Q9" s="20">
        <v>250343.73</v>
      </c>
      <c r="R9" s="20">
        <v>182786.18</v>
      </c>
      <c r="S9" s="20">
        <v>181047.08</v>
      </c>
      <c r="T9" s="20">
        <v>129735.98</v>
      </c>
      <c r="U9" s="20">
        <v>122679.58</v>
      </c>
    </row>
    <row r="10" spans="1:21" s="28" customFormat="1" x14ac:dyDescent="0.3">
      <c r="A10" s="3" t="s">
        <v>7</v>
      </c>
      <c r="B10" s="46">
        <f t="shared" ref="B10:O10" si="0">SUM(B4:B9)</f>
        <v>9736563.5099999998</v>
      </c>
      <c r="C10" s="46">
        <f t="shared" si="0"/>
        <v>9572345.1999999993</v>
      </c>
      <c r="D10" s="46">
        <f t="shared" si="0"/>
        <v>6139286.3899999997</v>
      </c>
      <c r="E10" s="46">
        <f t="shared" si="0"/>
        <v>3502329.2500000005</v>
      </c>
      <c r="F10" s="46">
        <f t="shared" si="0"/>
        <v>3173265.2200000007</v>
      </c>
      <c r="G10" s="46">
        <f t="shared" si="0"/>
        <v>3280186.8799999994</v>
      </c>
      <c r="H10" s="46">
        <f t="shared" si="0"/>
        <v>2655153.14</v>
      </c>
      <c r="I10" s="46">
        <f t="shared" si="0"/>
        <v>2273446.0900000003</v>
      </c>
      <c r="J10" s="46">
        <f t="shared" si="0"/>
        <v>4681976.8899999997</v>
      </c>
      <c r="K10" s="46">
        <f t="shared" si="0"/>
        <v>3299033.4899999998</v>
      </c>
      <c r="L10" s="46">
        <f t="shared" si="0"/>
        <v>1857259.6500000001</v>
      </c>
      <c r="M10" s="46">
        <f t="shared" si="0"/>
        <v>2229126.4900000002</v>
      </c>
      <c r="N10" s="46">
        <f t="shared" si="0"/>
        <v>3861940.0999999992</v>
      </c>
      <c r="O10" s="46">
        <f t="shared" si="0"/>
        <v>1503587.8</v>
      </c>
      <c r="P10" s="46">
        <f>SUM(P4:P9)</f>
        <v>1366616.6</v>
      </c>
      <c r="Q10" s="46">
        <f>SUM(Q4:Q9)</f>
        <v>1647344.68</v>
      </c>
      <c r="R10" s="46">
        <f>SUM(R4:R9)</f>
        <v>1486340.35</v>
      </c>
      <c r="S10" s="46">
        <f>SUM(S4:S9)</f>
        <v>1779248.8900000001</v>
      </c>
      <c r="T10" s="46">
        <f t="shared" ref="T10:U10" si="1">SUM(T4:T9)</f>
        <v>1746838.5499999998</v>
      </c>
      <c r="U10" s="46">
        <f t="shared" si="1"/>
        <v>1535112.6900000002</v>
      </c>
    </row>
    <row r="14" spans="1:21" x14ac:dyDescent="0.3">
      <c r="B14" s="55" t="s">
        <v>59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x14ac:dyDescent="0.3">
      <c r="A15" s="5"/>
      <c r="B15" s="2">
        <v>2002</v>
      </c>
      <c r="C15" s="2">
        <v>2003</v>
      </c>
      <c r="D15" s="2">
        <v>2004</v>
      </c>
      <c r="E15" s="2">
        <v>2005</v>
      </c>
      <c r="F15" s="2">
        <v>2006</v>
      </c>
      <c r="G15" s="2">
        <v>2007</v>
      </c>
      <c r="H15" s="2">
        <v>2008</v>
      </c>
      <c r="I15" s="2">
        <v>2009</v>
      </c>
      <c r="J15" s="2">
        <v>2010</v>
      </c>
      <c r="K15" s="2">
        <v>2011</v>
      </c>
      <c r="L15" s="2">
        <v>2012</v>
      </c>
      <c r="M15" s="2">
        <v>2013</v>
      </c>
      <c r="N15" s="2">
        <v>2014</v>
      </c>
      <c r="O15" s="2">
        <v>2015</v>
      </c>
      <c r="P15" s="2">
        <v>2016</v>
      </c>
      <c r="Q15" s="2">
        <v>2017</v>
      </c>
      <c r="R15" s="2">
        <v>2018</v>
      </c>
      <c r="S15" s="2">
        <v>2019</v>
      </c>
      <c r="T15" s="2">
        <v>2020</v>
      </c>
      <c r="U15" s="2">
        <v>2021</v>
      </c>
    </row>
    <row r="16" spans="1:21" x14ac:dyDescent="0.3">
      <c r="A16" s="4" t="s">
        <v>1</v>
      </c>
      <c r="B16" s="23">
        <f>B4/Population!C4</f>
        <v>44.491279493337501</v>
      </c>
      <c r="C16" s="23">
        <f>C4/Population!D4</f>
        <v>37.43134214412423</v>
      </c>
      <c r="D16" s="23">
        <f>D4/Population!E4</f>
        <v>20.825180769443062</v>
      </c>
      <c r="E16" s="23">
        <f>E4/Population!F4</f>
        <v>11.19826617765729</v>
      </c>
      <c r="F16" s="23">
        <f>F4/Population!G4</f>
        <v>7.849108571942689</v>
      </c>
      <c r="G16" s="23">
        <f>G4/Population!H4</f>
        <v>8.6998230396642935</v>
      </c>
      <c r="H16" s="23">
        <f>H4/Population!I4</f>
        <v>7.3028725819078826</v>
      </c>
      <c r="I16" s="23">
        <f>I4/Population!J4</f>
        <v>5.2370525356349678</v>
      </c>
      <c r="J16" s="23">
        <f>J4/Population!K4</f>
        <v>15.883930361226961</v>
      </c>
      <c r="K16" s="23">
        <f>K4/Population!L4</f>
        <v>8.8482186690137397</v>
      </c>
      <c r="L16" s="23">
        <f>L4/Population!M4</f>
        <v>3.1116892470450779</v>
      </c>
      <c r="M16" s="23">
        <f>M4/Population!N4</f>
        <v>4.3752179657584103</v>
      </c>
      <c r="N16" s="19">
        <f>N4/Population!O4</f>
        <v>8.8233401250891657</v>
      </c>
      <c r="O16" s="19">
        <f>O4/Population!P4</f>
        <v>1.6885693923653797</v>
      </c>
      <c r="P16" s="19">
        <f>P4/Population!Q4</f>
        <v>1.5496700026127159</v>
      </c>
      <c r="Q16" s="19">
        <f>Q4/Population!R4</f>
        <v>2.1435464954773598</v>
      </c>
      <c r="R16" s="19">
        <f>R4/Population!S4</f>
        <v>1.4963301478610935</v>
      </c>
      <c r="S16" s="19">
        <f>S4/Population!T4</f>
        <v>3.6213171904900188</v>
      </c>
      <c r="T16" s="19">
        <f>T4/Population!U4</f>
        <v>3.5822605092855699</v>
      </c>
      <c r="U16" s="19">
        <f>U4/Population!V4</f>
        <v>3.0391198743458552</v>
      </c>
    </row>
    <row r="17" spans="1:21" x14ac:dyDescent="0.3">
      <c r="A17" s="3" t="s">
        <v>2</v>
      </c>
      <c r="B17" s="23">
        <f>B5/Population!C5</f>
        <v>0.49972323379461037</v>
      </c>
      <c r="C17" s="23">
        <f>C5/Population!D5</f>
        <v>2.8795683469729272</v>
      </c>
      <c r="D17" s="23">
        <f>D5/Population!E5</f>
        <v>1.1270963797717988</v>
      </c>
      <c r="E17" s="23">
        <f>E5/Population!F5</f>
        <v>0.42513173766390422</v>
      </c>
      <c r="F17" s="23">
        <f>F5/Population!G5</f>
        <v>1.2814304938400443</v>
      </c>
      <c r="G17" s="23">
        <f>G5/Population!H5</f>
        <v>0.72316512451296866</v>
      </c>
      <c r="H17" s="23">
        <f>H5/Population!I5</f>
        <v>0.45079904638605578</v>
      </c>
      <c r="I17" s="23">
        <f>I5/Population!J5</f>
        <v>0.96707391780286867</v>
      </c>
      <c r="J17" s="23">
        <f>J5/Population!K5</f>
        <v>0.77259077585990932</v>
      </c>
      <c r="K17" s="23">
        <f>K5/Population!L5</f>
        <v>0.94215094523011123</v>
      </c>
      <c r="L17" s="23">
        <f>L5/Population!M5</f>
        <v>0.71042981213604051</v>
      </c>
      <c r="M17" s="23">
        <f>M5/Population!N5</f>
        <v>0.62500205031037459</v>
      </c>
      <c r="N17" s="19">
        <f>N5/Population!O5</f>
        <v>0.84800466499013716</v>
      </c>
      <c r="O17" s="19">
        <f>O5/Population!P5</f>
        <v>0.48200289132509799</v>
      </c>
      <c r="P17" s="19">
        <f>P5/Population!Q5</f>
        <v>0.56835717854801671</v>
      </c>
      <c r="Q17" s="19">
        <f>Q5/Population!R5</f>
        <v>0.70317080394408293</v>
      </c>
      <c r="R17" s="19">
        <f>R5/Population!S5</f>
        <v>1.0491889883312564</v>
      </c>
      <c r="S17" s="19">
        <f>S5/Population!T5</f>
        <v>0.32024303257095771</v>
      </c>
      <c r="T17" s="19">
        <f>T5/Population!U5</f>
        <v>0.63222750915390202</v>
      </c>
      <c r="U17" s="19">
        <f>U5/Population!V5</f>
        <v>0.48927573846931793</v>
      </c>
    </row>
    <row r="18" spans="1:21" x14ac:dyDescent="0.3">
      <c r="A18" s="3" t="s">
        <v>3</v>
      </c>
      <c r="B18" s="23">
        <f>B6/Population!C6</f>
        <v>0.2267624201126773</v>
      </c>
      <c r="C18" s="23">
        <f>C6/Population!D6</f>
        <v>0.8986584971529098</v>
      </c>
      <c r="D18" s="23">
        <f>D6/Population!E6</f>
        <v>1.5101355403687566</v>
      </c>
      <c r="E18" s="23">
        <f>E6/Population!F6</f>
        <v>1.0692959869473138</v>
      </c>
      <c r="F18" s="23">
        <f>F6/Population!G6</f>
        <v>1.1898279741482485</v>
      </c>
      <c r="G18" s="23">
        <f>G6/Population!H6</f>
        <v>1.6035407443929253</v>
      </c>
      <c r="H18" s="23">
        <f>H6/Population!I6</f>
        <v>0.82876046701789619</v>
      </c>
      <c r="I18" s="23">
        <f>I6/Population!J6</f>
        <v>0.97017948587685432</v>
      </c>
      <c r="J18" s="23">
        <f>J6/Population!K6</f>
        <v>2.0161837373567262</v>
      </c>
      <c r="K18" s="23">
        <f>K6/Population!L6</f>
        <v>1.2589491279558478</v>
      </c>
      <c r="L18" s="23">
        <f>L6/Population!M6</f>
        <v>1.6169554331731151</v>
      </c>
      <c r="M18" s="23">
        <f>M6/Population!N6</f>
        <v>1.317069718125611</v>
      </c>
      <c r="N18" s="19">
        <f>N6/Population!O6</f>
        <v>1.7428202868796614</v>
      </c>
      <c r="O18" s="19">
        <f>O6/Population!P6</f>
        <v>1.7502400187542828</v>
      </c>
      <c r="P18" s="19">
        <f>P6/Population!Q6</f>
        <v>1.0977699790776274</v>
      </c>
      <c r="Q18" s="19">
        <f>Q6/Population!R6</f>
        <v>1.570224941859947</v>
      </c>
      <c r="R18" s="19">
        <f>R6/Population!S6</f>
        <v>1.5729813451459944</v>
      </c>
      <c r="S18" s="19">
        <f>S6/Population!T6</f>
        <v>1.2863149334865425</v>
      </c>
      <c r="T18" s="19">
        <f>T6/Population!U6</f>
        <v>1.3687862432092135</v>
      </c>
      <c r="U18" s="19">
        <f>U6/Population!V6</f>
        <v>1.1052927363394107</v>
      </c>
    </row>
    <row r="19" spans="1:21" x14ac:dyDescent="0.3">
      <c r="A19" s="3" t="s">
        <v>4</v>
      </c>
      <c r="B19" s="23">
        <f>B7/Population!C7</f>
        <v>0.83356147553730831</v>
      </c>
      <c r="C19" s="23">
        <f>C7/Population!D7</f>
        <v>1.4631759866506266</v>
      </c>
      <c r="D19" s="23">
        <f>D7/Population!E7</f>
        <v>5.2662564976499517</v>
      </c>
      <c r="E19" s="23">
        <f>E7/Population!F7</f>
        <v>2.7476890824938742</v>
      </c>
      <c r="F19" s="23">
        <f>F7/Population!G7</f>
        <v>3.7700365848010988</v>
      </c>
      <c r="G19" s="23">
        <f>G7/Population!H7</f>
        <v>3.1476499102609337</v>
      </c>
      <c r="H19" s="23">
        <f>H7/Population!I7</f>
        <v>1.6403399718981</v>
      </c>
      <c r="I19" s="23">
        <f>I7/Population!J7</f>
        <v>2.3682351960472272</v>
      </c>
      <c r="J19" s="23">
        <f>J7/Population!K7</f>
        <v>1.0618237599879392</v>
      </c>
      <c r="K19" s="23">
        <f>K7/Population!L7</f>
        <v>3.1040764492888875</v>
      </c>
      <c r="L19" s="23">
        <f>L7/Population!M7</f>
        <v>2.4030995908033796</v>
      </c>
      <c r="M19" s="23">
        <f>M7/Population!N7</f>
        <v>3.2241069451727555</v>
      </c>
      <c r="N19" s="19">
        <f>N7/Population!O7</f>
        <v>4.4354367398972885</v>
      </c>
      <c r="O19" s="19">
        <f>O7/Population!P7</f>
        <v>2.1121553882903101</v>
      </c>
      <c r="P19" s="19">
        <f>P7/Population!Q7</f>
        <v>2.464118476424952</v>
      </c>
      <c r="Q19" s="19">
        <f>Q7/Population!R7</f>
        <v>2.0295191151034584</v>
      </c>
      <c r="R19" s="19">
        <f>R7/Population!S7</f>
        <v>2.0440898551341231</v>
      </c>
      <c r="S19" s="19">
        <f>S7/Population!T7</f>
        <v>1.7484696352859284</v>
      </c>
      <c r="T19" s="19">
        <f>T7/Population!U7</f>
        <v>1.2566373959753958</v>
      </c>
      <c r="U19" s="19">
        <f>U7/Population!V7</f>
        <v>1.4085565029920259</v>
      </c>
    </row>
    <row r="20" spans="1:21" x14ac:dyDescent="0.3">
      <c r="A20" s="3" t="s">
        <v>5</v>
      </c>
      <c r="B20" s="23">
        <f>B8/Population!C8</f>
        <v>0.59933253234010175</v>
      </c>
      <c r="C20" s="23">
        <f>C8/Population!D8</f>
        <v>2.419907448564897</v>
      </c>
      <c r="D20" s="23">
        <f>D8/Population!E8</f>
        <v>0.74320434122263002</v>
      </c>
      <c r="E20" s="23">
        <f>E8/Population!F8</f>
        <v>0.27840117608109599</v>
      </c>
      <c r="F20" s="23">
        <f>F8/Population!G8</f>
        <v>0.46078507551358622</v>
      </c>
      <c r="G20" s="23">
        <f>G8/Population!H8</f>
        <v>0.43449884297776503</v>
      </c>
      <c r="H20" s="23">
        <f>H8/Population!I8</f>
        <v>0.35290205941260111</v>
      </c>
      <c r="I20" s="23">
        <f>I8/Population!J8</f>
        <v>0.37708079498160324</v>
      </c>
      <c r="J20" s="23">
        <f>J8/Population!K8</f>
        <v>0.27104629671033997</v>
      </c>
      <c r="K20" s="23">
        <f>K8/Population!L8</f>
        <v>0.26308029882729367</v>
      </c>
      <c r="L20" s="23">
        <f>L8/Population!M8</f>
        <v>0.26079994178007421</v>
      </c>
      <c r="M20" s="23">
        <f>M8/Population!N8</f>
        <v>0.41402375228732374</v>
      </c>
      <c r="N20" s="19">
        <f>N8/Population!O8</f>
        <v>0.33685452320999243</v>
      </c>
      <c r="O20" s="19">
        <f>O8/Population!P8</f>
        <v>0.33380110240216532</v>
      </c>
      <c r="P20" s="19">
        <f>P8/Population!Q8</f>
        <v>0.20030785294818426</v>
      </c>
      <c r="Q20" s="19">
        <f>Q8/Population!R8</f>
        <v>0.29057470784931216</v>
      </c>
      <c r="R20" s="19">
        <f>R8/Population!S8</f>
        <v>0.22707995524099159</v>
      </c>
      <c r="S20" s="19">
        <f>S8/Population!T8</f>
        <v>9.9891318411178667E-2</v>
      </c>
      <c r="T20" s="19">
        <f>T8/Population!U8</f>
        <v>4.9497248894163341E-2</v>
      </c>
      <c r="U20" s="19">
        <f>U8/Population!V8</f>
        <v>9.4075112750021908E-2</v>
      </c>
    </row>
    <row r="21" spans="1:21" x14ac:dyDescent="0.3">
      <c r="A21" s="3" t="s">
        <v>6</v>
      </c>
      <c r="B21" s="23">
        <f>B9/Population!C9</f>
        <v>0.21911167153621405</v>
      </c>
      <c r="C21" s="23">
        <f>C9/Population!D9</f>
        <v>2.1343356719685165</v>
      </c>
      <c r="D21" s="23">
        <f>D9/Population!E9</f>
        <v>2.1870256237275476</v>
      </c>
      <c r="E21" s="23">
        <f>E9/Population!F9</f>
        <v>2.2186480256444119</v>
      </c>
      <c r="F21" s="23">
        <f>F9/Population!G9</f>
        <v>2.5097853993430594</v>
      </c>
      <c r="G21" s="23">
        <f>G9/Population!H9</f>
        <v>2.4791766332567122</v>
      </c>
      <c r="H21" s="23">
        <f>H9/Population!I9</f>
        <v>2.7375861911189405</v>
      </c>
      <c r="I21" s="23">
        <f>I9/Population!J9</f>
        <v>1.7219492037219288</v>
      </c>
      <c r="J21" s="23">
        <f>J9/Population!K9</f>
        <v>0.90210641697523619</v>
      </c>
      <c r="K21" s="23">
        <f>K9/Population!L9</f>
        <v>1.160830105643093</v>
      </c>
      <c r="L21" s="23">
        <f>L9/Population!M9</f>
        <v>1.1574305591745271</v>
      </c>
      <c r="M21" s="23">
        <f>M9/Population!N9</f>
        <v>1.0411269842896524</v>
      </c>
      <c r="N21" s="19">
        <f>N9/Population!O9</f>
        <v>2.0217181535775199</v>
      </c>
      <c r="O21" s="19">
        <f>O9/Population!P9</f>
        <v>1.1776892434327524</v>
      </c>
      <c r="P21" s="19">
        <f>P9/Population!Q9</f>
        <v>1.0771486559624752</v>
      </c>
      <c r="Q21" s="19">
        <f>Q9/Population!R9</f>
        <v>1.2482796395929217</v>
      </c>
      <c r="R21" s="19">
        <f>R9/Population!S9</f>
        <v>0.90860194956579654</v>
      </c>
      <c r="S21" s="19">
        <f>S9/Population!T9</f>
        <v>0.89393163448197532</v>
      </c>
      <c r="T21" s="19">
        <f>T9/Population!U9</f>
        <v>0.63924464898103983</v>
      </c>
      <c r="U21" s="19">
        <f>U9/Population!V9</f>
        <v>0.60842101608839694</v>
      </c>
    </row>
    <row r="22" spans="1:21" s="28" customFormat="1" x14ac:dyDescent="0.3">
      <c r="A22" s="3" t="s">
        <v>126</v>
      </c>
      <c r="B22" s="43">
        <f>B10/Population!C10</f>
        <v>9.951679003336114</v>
      </c>
      <c r="C22" s="43">
        <f>C10/Population!D10</f>
        <v>9.6491427269639054</v>
      </c>
      <c r="D22" s="43">
        <f>D10/Population!E10</f>
        <v>6.1399065205585757</v>
      </c>
      <c r="E22" s="43">
        <f>E10/Population!F10</f>
        <v>3.4788504880561097</v>
      </c>
      <c r="F22" s="43">
        <f>F10/Population!G10</f>
        <v>3.1146964676228213</v>
      </c>
      <c r="G22" s="43">
        <f>G10/Population!H10</f>
        <v>3.1808952352322253</v>
      </c>
      <c r="H22" s="43">
        <f>H10/Population!I10</f>
        <v>2.5323566344393993</v>
      </c>
      <c r="I22" s="43">
        <f>I10/Population!J10</f>
        <v>2.1276350076553632</v>
      </c>
      <c r="J22" s="43">
        <f>J10/Population!K10</f>
        <v>4.2972130297428812</v>
      </c>
      <c r="K22" s="43">
        <f>K10/Population!L10</f>
        <v>2.9479661027551005</v>
      </c>
      <c r="L22" s="43">
        <f>L10/Population!M10</f>
        <v>1.630814529342655</v>
      </c>
      <c r="M22" s="43">
        <f>M10/Population!N10</f>
        <v>1.9305897448111309</v>
      </c>
      <c r="N22" s="43">
        <f>N10/Population!O10</f>
        <v>3.3192836871264451</v>
      </c>
      <c r="O22" s="43">
        <f>O10/Population!P10</f>
        <v>1.2794608113018253</v>
      </c>
      <c r="P22" s="43">
        <f>P10/Population!Q10</f>
        <v>1.1504571972152304</v>
      </c>
      <c r="Q22" s="46">
        <f>Q10/Population!R10</f>
        <v>1.3824598440421483</v>
      </c>
      <c r="R22" s="46">
        <f>R10/Population!S10</f>
        <v>1.2399333542444229</v>
      </c>
      <c r="S22" s="46">
        <f>S10/Population!T10</f>
        <v>1.4722276015231577</v>
      </c>
      <c r="T22" s="46">
        <f>T10/Population!U10</f>
        <v>1.4338858038752149</v>
      </c>
      <c r="U22" s="46">
        <f>U10/Population!V10</f>
        <v>1.2583200324598147</v>
      </c>
    </row>
    <row r="25" spans="1:21" x14ac:dyDescent="0.3">
      <c r="B25" s="55" t="s">
        <v>66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x14ac:dyDescent="0.3">
      <c r="B26" s="2">
        <v>2002</v>
      </c>
      <c r="C26" s="2">
        <v>2003</v>
      </c>
      <c r="D26" s="2">
        <v>2004</v>
      </c>
      <c r="E26" s="2">
        <v>2005</v>
      </c>
      <c r="F26" s="2">
        <v>2006</v>
      </c>
      <c r="G26" s="2">
        <v>2007</v>
      </c>
      <c r="H26" s="2">
        <v>2008</v>
      </c>
      <c r="I26" s="2">
        <v>2009</v>
      </c>
      <c r="J26" s="2">
        <v>2010</v>
      </c>
      <c r="K26" s="2">
        <v>2011</v>
      </c>
      <c r="L26" s="2">
        <v>2012</v>
      </c>
      <c r="M26" s="2">
        <v>2013</v>
      </c>
      <c r="N26" s="2">
        <v>2014</v>
      </c>
      <c r="O26" s="2">
        <v>2015</v>
      </c>
      <c r="P26" s="2">
        <v>2016</v>
      </c>
      <c r="Q26" s="2">
        <v>2017</v>
      </c>
      <c r="R26" s="2">
        <v>2018</v>
      </c>
      <c r="S26" s="2">
        <v>2019</v>
      </c>
      <c r="T26" s="2">
        <v>2020</v>
      </c>
      <c r="U26" s="2">
        <v>2021</v>
      </c>
    </row>
    <row r="27" spans="1:21" x14ac:dyDescent="0.3">
      <c r="B27" s="26">
        <f>B10/Recettes!B10</f>
        <v>3.1908446221554351E-2</v>
      </c>
      <c r="C27" s="26">
        <f>C10/Recettes!C10</f>
        <v>2.8615918711569877E-2</v>
      </c>
      <c r="D27" s="26">
        <f>D10/Recettes!D10</f>
        <v>1.6911620280417997E-2</v>
      </c>
      <c r="E27" s="26">
        <f>E10/Recettes!E10</f>
        <v>9.6205674153702712E-3</v>
      </c>
      <c r="F27" s="26">
        <f>F10/Recettes!F10</f>
        <v>8.5768287012125567E-3</v>
      </c>
      <c r="G27" s="26">
        <f>G10/Recettes!G10</f>
        <v>8.6709761506795786E-3</v>
      </c>
      <c r="H27" s="26">
        <f>H10/Recettes!H10</f>
        <v>6.5377427547640369E-3</v>
      </c>
      <c r="I27" s="26">
        <f>I10/Recettes!I10</f>
        <v>5.3864089272893526E-3</v>
      </c>
      <c r="J27" s="26">
        <f>J10/Recettes!J10</f>
        <v>1.0588593695212156E-2</v>
      </c>
      <c r="K27" s="26">
        <f>K10/Recettes!K10</f>
        <v>7.2286740019866453E-3</v>
      </c>
      <c r="L27" s="26">
        <f>L10/Recettes!L10</f>
        <v>3.9022761557609641E-3</v>
      </c>
      <c r="M27" s="26">
        <f>M10/Recettes!M10</f>
        <v>4.3994660736741339E-3</v>
      </c>
      <c r="N27" s="26">
        <f>N10/Recettes!N10</f>
        <v>7.3009069402621722E-3</v>
      </c>
      <c r="O27" s="26">
        <f>O10/Recettes!O10</f>
        <v>2.8119371266987553E-3</v>
      </c>
      <c r="P27" s="26">
        <f>P10/Recettes!P10</f>
        <v>2.4550557103086069E-3</v>
      </c>
      <c r="Q27" s="26">
        <f>Q10/Recettes!Q10</f>
        <v>2.9206106863937445E-3</v>
      </c>
      <c r="R27" s="26">
        <f>R10/Recettes!R10</f>
        <v>2.6237473308731384E-3</v>
      </c>
      <c r="S27" s="26">
        <f>S10/Recettes!S10</f>
        <v>3.0875764024856076E-3</v>
      </c>
      <c r="T27" s="26">
        <f>T10/Recettes!T10</f>
        <v>2.9363431180401828E-3</v>
      </c>
      <c r="U27" s="26">
        <f>U10/Recettes!U10</f>
        <v>2.5737421090248841E-3</v>
      </c>
    </row>
    <row r="31" spans="1:21" x14ac:dyDescent="0.3">
      <c r="B31" s="27"/>
    </row>
  </sheetData>
  <mergeCells count="3">
    <mergeCell ref="B25:U25"/>
    <mergeCell ref="B14:U14"/>
    <mergeCell ref="B2:U2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5" ma:contentTypeDescription="Crée un document." ma:contentTypeScope="" ma:versionID="0a19bc25b12d9cf71b73e279823088ce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9381dee6664320341684deeb3468a509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png"/>
              <xsd:enumeration value="gif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BPL"/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_Canal" ma:format="Dropdown" ma:internalName="Publication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ntranet_BPL"/>
                        <xsd:enumeration value="Site_BPL"/>
                        <xsd:enumeration value="Site_Elections"/>
                        <xsd:enumeration value="Site_SPRB"/>
                        <xsd:enumeration value="1035"/>
                        <xsd:enumeration value="Rapport_activités"/>
                        <xsd:enumeration value="Newsletter"/>
                        <xsd:enumeration value="Digital Signage"/>
                        <xsd:enumeration value="Intranet_SPRB"/>
                        <xsd:enumeration value="Letsignit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0"/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Produits" ma:format="Dropdown" ma:internalName="Obj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tualités"/>
                    <xsd:enumeration value="Avis"/>
                    <xsd:enumeration value="Données chiffrées"/>
                    <xsd:enumeration value="Fiche technique"/>
                    <xsd:enumeration value="Focus"/>
                    <xsd:enumeration value="Formulaire en ligne"/>
                    <xsd:enumeration value="Formulaire (.pdf)"/>
                    <xsd:enumeration value="Guide"/>
                    <xsd:enumeration value="Newsletter"/>
                    <xsd:enumeration value="Rapport"/>
                    <xsd:enumeration value="Législation"/>
                    <xsd:enumeration value="Illustration, photo"/>
                    <xsd:enumeration value="Vidéo"/>
                    <xsd:enumeration value="Logo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57b2d657-d973-4862-aa1b-1284b6977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084151-3C1A-42DE-B1AC-88BA94BE09C5}"/>
</file>

<file path=customXml/itemProps2.xml><?xml version="1.0" encoding="utf-8"?>
<ds:datastoreItem xmlns:ds="http://schemas.openxmlformats.org/officeDocument/2006/customXml" ds:itemID="{8AB785C7-5363-4D74-A559-ADB34E078C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INDEX</vt:lpstr>
      <vt:lpstr>Liste ZP</vt:lpstr>
      <vt:lpstr>Population</vt:lpstr>
      <vt:lpstr>Ex propre</vt:lpstr>
      <vt:lpstr>Résulat global</vt:lpstr>
      <vt:lpstr>Résultat global + réserves</vt:lpstr>
      <vt:lpstr>Réserves</vt:lpstr>
      <vt:lpstr>Recettes</vt:lpstr>
      <vt:lpstr>ROP</vt:lpstr>
      <vt:lpstr>ROT</vt:lpstr>
      <vt:lpstr>Dotations</vt:lpstr>
      <vt:lpstr>ROD</vt:lpstr>
      <vt:lpstr>Dépenses</vt:lpstr>
      <vt:lpstr>DOP</vt:lpstr>
      <vt:lpstr>P. opérationnel-calog</vt:lpstr>
      <vt:lpstr>Répartition P.opérationnel </vt:lpstr>
      <vt:lpstr>DOF</vt:lpstr>
      <vt:lpstr>DOT</vt:lpstr>
      <vt:lpstr>DOD</vt:lpstr>
      <vt:lpstr>Extraordinaire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Angéline Biarent</dc:creator>
  <cp:lastModifiedBy>BIARENT Angéline</cp:lastModifiedBy>
  <cp:lastPrinted>2015-03-06T07:55:52Z</cp:lastPrinted>
  <dcterms:created xsi:type="dcterms:W3CDTF">2015-01-23T15:51:48Z</dcterms:created>
  <dcterms:modified xsi:type="dcterms:W3CDTF">2023-09-22T13:38:36Z</dcterms:modified>
</cp:coreProperties>
</file>